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laudia Jaramillo\CPJM\ASEGURAMIENTO\2018\Mesas Saneamiento Cartera\Mesa 2 2018\"/>
    </mc:Choice>
  </mc:AlternateContent>
  <bookViews>
    <workbookView xWindow="0" yWindow="0" windowWidth="25200" windowHeight="11685"/>
  </bookViews>
  <sheets>
    <sheet name="ACUERDO DE PAGO" sheetId="2" r:id="rId1"/>
    <sheet name="INSTRUCTIVO" sheetId="3" r:id="rId2"/>
  </sheets>
  <externalReferences>
    <externalReference r:id="rId3"/>
    <externalReference r:id="rId4"/>
    <externalReference r:id="rId5"/>
  </externalReferences>
  <definedNames>
    <definedName name="_xlnm._FilterDatabase" localSheetId="0" hidden="1">'ACUERDO DE PAGO'!$A$13:$J$387</definedName>
    <definedName name="DEPTO">[1]Hoja1!$B$2:$B$37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0" i="2" l="1"/>
  <c r="G369" i="2"/>
  <c r="I367" i="2"/>
  <c r="I289" i="2"/>
  <c r="I288" i="2"/>
  <c r="G287" i="2"/>
  <c r="I287" i="2" s="1"/>
  <c r="I286" i="2"/>
  <c r="G254" i="2" l="1"/>
  <c r="I254" i="2" s="1"/>
  <c r="G253" i="2"/>
  <c r="I304" i="2" l="1"/>
  <c r="I302" i="2"/>
  <c r="G365" i="2" l="1"/>
  <c r="G362" i="2"/>
  <c r="G359" i="2"/>
  <c r="G363" i="2"/>
  <c r="G364" i="2"/>
  <c r="G361" i="2"/>
  <c r="I279" i="2" l="1"/>
  <c r="G34" i="2"/>
  <c r="I301" i="2" l="1"/>
  <c r="I300" i="2"/>
  <c r="I62" i="2"/>
  <c r="I389" i="2" s="1"/>
  <c r="G251" i="2" l="1"/>
  <c r="G249" i="2"/>
  <c r="G215" i="2"/>
  <c r="G214" i="2"/>
  <c r="G203" i="2"/>
  <c r="G199" i="2"/>
  <c r="G198" i="2"/>
  <c r="G177" i="2"/>
  <c r="G176" i="2"/>
  <c r="G167" i="2"/>
  <c r="G166" i="2"/>
  <c r="G164" i="2"/>
  <c r="G128" i="2"/>
  <c r="G125" i="2"/>
  <c r="G117" i="2"/>
  <c r="G91" i="2"/>
  <c r="G88" i="2"/>
  <c r="G87" i="2"/>
  <c r="G86" i="2"/>
  <c r="G84" i="2"/>
  <c r="G78" i="2"/>
  <c r="G68" i="2"/>
</calcChain>
</file>

<file path=xl/sharedStrings.xml><?xml version="1.0" encoding="utf-8"?>
<sst xmlns="http://schemas.openxmlformats.org/spreadsheetml/2006/main" count="974" uniqueCount="183">
  <si>
    <t>NIT:</t>
  </si>
  <si>
    <t>Cifras expresadas en pesos ($)</t>
  </si>
  <si>
    <t>Razón Social Entidad Responsable de Pago</t>
  </si>
  <si>
    <t>Razón Social Institución Prestadora de Servicios de Salud</t>
  </si>
  <si>
    <t>NIT IPS</t>
  </si>
  <si>
    <t>DV</t>
  </si>
  <si>
    <t>Valor Acuerdo de Pago</t>
  </si>
  <si>
    <t>Fecha Acordada para realizar el Pago</t>
  </si>
  <si>
    <t>Pagos Realizados</t>
  </si>
  <si>
    <t>Fechas de Pago</t>
  </si>
  <si>
    <t>Valor Incumplido y/o Cuota Incumplida de Pago</t>
  </si>
  <si>
    <t>INSTRUCTIVO</t>
  </si>
  <si>
    <t>Campo 1</t>
  </si>
  <si>
    <t>Alfanumerico</t>
  </si>
  <si>
    <t>Identifique la razón social de la Entidad Responsable de pago -ERP- que suscribio el Acuerdo de Pago</t>
  </si>
  <si>
    <t>Campo 2</t>
  </si>
  <si>
    <t>Identifique la razón social de la Institución Prestadora de Servicios de Salud -IPS- con quien la ERP suscribio el Acuerdo de Pago</t>
  </si>
  <si>
    <t>Campo 3</t>
  </si>
  <si>
    <t>Numerico ###</t>
  </si>
  <si>
    <t>Digite el numero de identificación tributaria (NIT) de la IPS. Sin Digito de Verificación (DV)</t>
  </si>
  <si>
    <t>Campo 4</t>
  </si>
  <si>
    <t>Digite el Digito de Verificación -DV-</t>
  </si>
  <si>
    <t>Campo 5</t>
  </si>
  <si>
    <t>Numerico ###.###</t>
  </si>
  <si>
    <t>Valor Numérico:  verifique el valor de pago acordado entre la ERP-IPS contendido en el formato dispusto para tal fin</t>
  </si>
  <si>
    <t>Campo 6</t>
  </si>
  <si>
    <t>Campo 7</t>
  </si>
  <si>
    <t>Valor Númerico: digite el valor del pago realizado. Este puede ser mayor, igual o menor al acordado.</t>
  </si>
  <si>
    <t>Campo 8</t>
  </si>
  <si>
    <t>Campo 9</t>
  </si>
  <si>
    <t xml:space="preserve">Valor Númerico: digite la DIFERENCIA entre el Valor Acordado de Pago y el Pago Realizado (campo 4 menos campo 6). </t>
  </si>
  <si>
    <t>Campo donde se consigna algún comentario que debe hacerse conocer.</t>
  </si>
  <si>
    <t>SIGLAS:</t>
  </si>
  <si>
    <t>ERP: Entidad Responsable de Pago</t>
  </si>
  <si>
    <t xml:space="preserve">IPS: Institución Prestadora de Servicios de Salud </t>
  </si>
  <si>
    <t>AP: Acuerdo de Pago</t>
  </si>
  <si>
    <t>PROCESO</t>
  </si>
  <si>
    <t xml:space="preserve">AUDITORÍA A LOS SUJETOS VIGILADOS </t>
  </si>
  <si>
    <t>CÓDIGO</t>
  </si>
  <si>
    <t>FORMATO</t>
  </si>
  <si>
    <t>VERSIÓN</t>
  </si>
  <si>
    <t>DEPARTAMENTO:</t>
  </si>
  <si>
    <t>FECHA DE DILIGENCIAMIENTO:</t>
  </si>
  <si>
    <t>SEGUIMIENTO A COMPROMISOS DE PAGO</t>
  </si>
  <si>
    <t>Observaciones</t>
  </si>
  <si>
    <t xml:space="preserve">Observaciones </t>
  </si>
  <si>
    <t>Campo fecha: dd/mm/aa. Verifique la fecha en que se acordo realizar el pago. En el evento que el Acuerdo de Pago se haya firmado en cuotas, inserte una fila por cuota, máximo hasta la cuota acordada a 31/12/2016</t>
  </si>
  <si>
    <t>dd/mm/aa</t>
  </si>
  <si>
    <t>Campo 10</t>
  </si>
  <si>
    <t>Campo fecha: dd/mm/aa. Verifique la fecha en que se realizó el pago.</t>
  </si>
  <si>
    <t>AIFT42</t>
  </si>
  <si>
    <t>NUEVA E.P.S</t>
  </si>
  <si>
    <t>COOMEVA</t>
  </si>
  <si>
    <t>ASMET SALUD</t>
  </si>
  <si>
    <t xml:space="preserve">PIJAOS SALUD </t>
  </si>
  <si>
    <t>ESE HOSPITAL UNIVERSITARIO SAN JORGE</t>
  </si>
  <si>
    <t>ESE HOSPITAL SANTA MONICA DOSQUEBRADAS</t>
  </si>
  <si>
    <t>ESE SALUD PEREIRA</t>
  </si>
  <si>
    <t>ESE HOSPITAL SAN PEDRO Y SAN PABLO LA VIRGINIA</t>
  </si>
  <si>
    <t>ESE HOSPITAL CRISTO REY BALBOA</t>
  </si>
  <si>
    <t>ESE HOSPITAL SANTA ANA DE GUATICA</t>
  </si>
  <si>
    <t>ESE HOSPITAL MENTAL DE RISARALDA</t>
  </si>
  <si>
    <t>ESE HOSPITAL SAN VICENTE DE PAUL APIA</t>
  </si>
  <si>
    <t>ESE HOSPITAL SAN VICENTE DE PAUL MISTRATO</t>
  </si>
  <si>
    <t>ESE HOSPITAL SAN RAFAEL DE PUEBLO RICO</t>
  </si>
  <si>
    <t>INSTITUTO DE AUDIOLOGIA INTEGRAL</t>
  </si>
  <si>
    <t>SECRETARIA DE SALUD</t>
  </si>
  <si>
    <t>AMBUQ</t>
  </si>
  <si>
    <t>CLINICA OFTALMOLÓGICA DE CARTAGO</t>
  </si>
  <si>
    <t>ESE HOSPITAL SAN JOSE DE BELEN DE UMBRIA</t>
  </si>
  <si>
    <t>GAMMA NUCLEAR</t>
  </si>
  <si>
    <t>SAN DIEGO IPS ODONTOLÓGICA SAS</t>
  </si>
  <si>
    <t>ESE HOSPITAL SANTA LUCIA DEL DOVIO</t>
  </si>
  <si>
    <t>ESE HOSPITAL SAN VICENTE DE PAUL SANTUARIO</t>
  </si>
  <si>
    <t>IMÁGENES DIAGNÓSTICAS</t>
  </si>
  <si>
    <t>RADIÓLOGOS ASOCIADOS SAS</t>
  </si>
  <si>
    <t>UROGIN</t>
  </si>
  <si>
    <t>LABORATORIO CLÍNICO MLH SAS</t>
  </si>
  <si>
    <t>IDIME S.A.</t>
  </si>
  <si>
    <t>COMFAMILIAR RISARALDA</t>
  </si>
  <si>
    <t>CLINICA SANTA CLARA SANTA ROSA DE CABAL</t>
  </si>
  <si>
    <t>ESE HOSPITAL NAZARETH DE QUINCHIA</t>
  </si>
  <si>
    <t>ESE HOSPITAL SAN JOSE DE MARSELLA</t>
  </si>
  <si>
    <t>CLINICA DEL DOLOR DEL EJE CAFETERO SAS</t>
  </si>
  <si>
    <t>IPS ALERGOSALUD SAS</t>
  </si>
  <si>
    <t>AVIDANTI SAS</t>
  </si>
  <si>
    <t>ONCOLOGOS DEL OCCIDENTE SA</t>
  </si>
  <si>
    <t>INTEGRAL SOLUTIONS SD SAS</t>
  </si>
  <si>
    <t>ESE HOSPITAL MARIO CORREA RENGIJO</t>
  </si>
  <si>
    <t>PSICO SALUD Y TRANSFORMACION</t>
  </si>
  <si>
    <t>$21.835.251 MARZO                   $95.732 ABRIL               $ 101.984.137 MAYO.</t>
  </si>
  <si>
    <t>MARZO-ABRIL-MAYO</t>
  </si>
  <si>
    <t xml:space="preserve">CUMPLIO ACUERDO DE PAGO , NO HA ENVIADO SOPORTES DEL PAGO PARA DEPURAR </t>
  </si>
  <si>
    <t>LA ESE NO ASISTIO</t>
  </si>
  <si>
    <t>SE CONCILIO PDTE FIRMA DE ACTA</t>
  </si>
  <si>
    <t>depuracion de cartera y giro mayo por $4,990.000</t>
  </si>
  <si>
    <t>Cartera conciliada, compromisos cumplidos</t>
  </si>
  <si>
    <r>
      <t xml:space="preserve">Según el pacto del pago la fecha debía ser el 30 de </t>
    </r>
    <r>
      <rPr>
        <sz val="11"/>
        <color rgb="FF000000"/>
        <rFont val="Calibri"/>
        <family val="2"/>
        <scheme val="minor"/>
      </rPr>
      <t>m</t>
    </r>
    <r>
      <rPr>
        <sz val="11"/>
        <color theme="1"/>
        <rFont val="Calibri"/>
        <family val="2"/>
        <scheme val="minor"/>
      </rPr>
      <t>arzo 2017 y cotejando contra extracto bancario para esa fecha no tenemos pagos de as</t>
    </r>
    <r>
      <rPr>
        <sz val="11"/>
        <color rgb="FF000000"/>
        <rFont val="Calibri"/>
        <family val="2"/>
        <scheme val="minor"/>
      </rPr>
      <t>m</t>
    </r>
    <r>
      <rPr>
        <sz val="11"/>
        <color theme="1"/>
        <rFont val="Calibri"/>
        <family val="2"/>
        <scheme val="minor"/>
      </rPr>
      <t xml:space="preserve">etsalud, el día 23 de </t>
    </r>
    <r>
      <rPr>
        <sz val="11"/>
        <color rgb="FF000000"/>
        <rFont val="Calibri"/>
        <family val="2"/>
        <scheme val="minor"/>
      </rPr>
      <t>m</t>
    </r>
    <r>
      <rPr>
        <sz val="11"/>
        <color theme="1"/>
        <rFont val="Calibri"/>
        <family val="2"/>
        <scheme val="minor"/>
      </rPr>
      <t xml:space="preserve">arzo se ve evidenciado en el extracto un pago por 8 millones y para el 01 de </t>
    </r>
    <r>
      <rPr>
        <sz val="11"/>
        <color rgb="FF000000"/>
        <rFont val="Calibri"/>
        <family val="2"/>
        <scheme val="minor"/>
      </rPr>
      <t>m</t>
    </r>
    <r>
      <rPr>
        <sz val="11"/>
        <color theme="1"/>
        <rFont val="Calibri"/>
        <family val="2"/>
        <scheme val="minor"/>
      </rPr>
      <t>arzo uno de 18 millones.  Se deben concretar nuevos acuerdos de pago en la mesa de saneamiento de cartera del 31 de mayo 2017.</t>
    </r>
  </si>
  <si>
    <t>Se han enviado varios oficios a la Nueva Eps solicitando este cumplimiento, se indico el cierre de servicios de no obtener el comrpomiso de pagos. Pese a lo anterior no han realizado el compromiso de pago</t>
  </si>
  <si>
    <t>Se cancela mediante Res 774 de 2017</t>
  </si>
  <si>
    <t>19/07/2017, 21/07/2017, 26/07/2017</t>
  </si>
  <si>
    <t>Se cancela mediante Res. 909, 916, 919, 1039 y 1048 de 2017. Ips acepta glosa por la diferencia</t>
  </si>
  <si>
    <t>27/06/2017, 28/06/2017</t>
  </si>
  <si>
    <t>Se cancela mediante Res. 913 y 915 de 2017. Ips acepta glosa por la diferencia</t>
  </si>
  <si>
    <t>28/07/2017, 25/09/2017</t>
  </si>
  <si>
    <t>Se cancela mediante Res. 912 y 1480 de 2017</t>
  </si>
  <si>
    <t>Se cancela mediante Res. 734 de 2017</t>
  </si>
  <si>
    <t>UCIMED S.A.</t>
  </si>
  <si>
    <t>ESE HOSPITAL SAN JOSE LA CELIA</t>
  </si>
  <si>
    <t>ESE HOSPITAL SAN VICENTE DE PAUL SANTA ROSA DE CABAL</t>
  </si>
  <si>
    <t>INSTITUTO DEL SISTEMA NERVIOSO</t>
  </si>
  <si>
    <t>ESE HOSPITAL SANTA ANA DE LOS CABALLEROS ANSERMA NUEVO</t>
  </si>
  <si>
    <t>BIOTECH AND LIFE SA</t>
  </si>
  <si>
    <t>LIGA CONTRA EL CANCER RISARALDA</t>
  </si>
  <si>
    <t>ESE HOSPITAL SAN JUAN DE DIOS DE CALI</t>
  </si>
  <si>
    <t>CLINICA LOS ROSALES</t>
  </si>
  <si>
    <t>ESE HOSPITAL DEPARTAMENTAL SANTA SOFIA DE CALDAS</t>
  </si>
  <si>
    <t>MEDICARTE</t>
  </si>
  <si>
    <t>ESE HOSPITAL DEPARTAMENTAL UNIVERSITARIO DE CALDAS</t>
  </si>
  <si>
    <t>CLINICA AVIDANTI SAS</t>
  </si>
  <si>
    <t>CENTRO DE MEDICINA NUCLEAR</t>
  </si>
  <si>
    <t>GASTROKIDS SAS</t>
  </si>
  <si>
    <t>NO SE HA CUMPLIDO</t>
  </si>
  <si>
    <t xml:space="preserve">No se recibio certificacion bancaria </t>
  </si>
  <si>
    <t>5,294,347</t>
  </si>
  <si>
    <t>Valores En proceso de pago</t>
  </si>
  <si>
    <t xml:space="preserve">13 y 20/10/2017 </t>
  </si>
  <si>
    <t>Pago cumplido</t>
  </si>
  <si>
    <t>07 y 14-07-2017</t>
  </si>
  <si>
    <t>Se cancelo mas de lo acordado</t>
  </si>
  <si>
    <t>7 y 21/07/2017</t>
  </si>
  <si>
    <t>15 y 29-09-2017</t>
  </si>
  <si>
    <t xml:space="preserve">07 y 21/07/2017 </t>
  </si>
  <si>
    <t>Valore pagados</t>
  </si>
  <si>
    <t>Pagos realizados</t>
  </si>
  <si>
    <t>13 y 20-10-2017</t>
  </si>
  <si>
    <t>07 y 21-07-2017</t>
  </si>
  <si>
    <t>No se realizo pago</t>
  </si>
  <si>
    <t>Valores pendientes para pago</t>
  </si>
  <si>
    <t>13 y 20-10/2017</t>
  </si>
  <si>
    <t>14 y 31-08-2017</t>
  </si>
  <si>
    <t>Eps realiza el pago pero no en la fecha acordada</t>
  </si>
  <si>
    <t>05/09/2017   26/10/2017</t>
  </si>
  <si>
    <t>Eps no efectuo el pago. Durante toda la vigencia no se llego a ningun acuerdo y este lo incumplieron.</t>
  </si>
  <si>
    <t xml:space="preserve">se cumplio dos meses despues del compromiso </t>
  </si>
  <si>
    <r>
      <t xml:space="preserve">Se cancelo mas de lo acordado. </t>
    </r>
    <r>
      <rPr>
        <b/>
        <sz val="9"/>
        <color theme="1"/>
        <rFont val="Calibri"/>
        <family val="2"/>
        <scheme val="minor"/>
      </rPr>
      <t>ESE DICE QUE NO CUMPLIO</t>
    </r>
  </si>
  <si>
    <t>se paga sobre cartera corriente y no a compromiso de pago</t>
  </si>
  <si>
    <t>08-09-2017 y 28-09</t>
  </si>
  <si>
    <t>se paga sobre cartera corriente y no a compromiso de pago según solic. Miniseterio</t>
  </si>
  <si>
    <t>21/12/2017, 29/12/2017</t>
  </si>
  <si>
    <t>Se cancelaron valores mediante resoluciones 2095, 2171, 2172, y 2173 de 2017.  EL VALOR INCUMPLIDO HACE REFERENCIA A DEVOLUCIONES QUE SE REALIZARON A LA IPS POR ERROR EN FACTURACION.</t>
  </si>
  <si>
    <t>Se cancelo mediante Resolución 1280 de septiembre de 2017</t>
  </si>
  <si>
    <t>Se cancelo mediante Resolución 1494 de septiembre de 2017</t>
  </si>
  <si>
    <t>Se canceló mediante resolución 1858 de noviembre de 2017, se cancelo mayor valor por efectos de conciliación.</t>
  </si>
  <si>
    <t xml:space="preserve">SE CANCELA MEDIANTE ACTA No. 03 DEL CONTRATO  No. 0642. </t>
  </si>
  <si>
    <t>Se cancelo mediante Resolución 2091 de Diciembre de 2017, el valor cambio de acuerdo a la auditoria realizada.</t>
  </si>
  <si>
    <t>Se canceló mediante Resolución No 1254</t>
  </si>
  <si>
    <t>Se canceló mediante Resolución No 2049</t>
  </si>
  <si>
    <t>Se canceló mediante Resolución No 1934</t>
  </si>
  <si>
    <t>Se canceló mediante Resolución No 1478.  El valor es menor por glosas y/o devoluciones en proceso de auditoria de las facturas.</t>
  </si>
  <si>
    <t>14/12/2017, 21/12/2017, 22/12/2017</t>
  </si>
  <si>
    <t>Se canceló mediante Resoluciónes No 2021, 2100, y 2101</t>
  </si>
  <si>
    <t>Se canceló mediante Resolución No 1484.  Por efectos de auditoria incremento un poco el valor.</t>
  </si>
  <si>
    <t>Se canceló mediante Resolución No 1382</t>
  </si>
  <si>
    <t>12/12/2017, 14/12/2017</t>
  </si>
  <si>
    <t>Se canceló mediante Resoluciónes No 1950, 1951, y 2032</t>
  </si>
  <si>
    <t>Se canceló mediante Resolución No 2098</t>
  </si>
  <si>
    <t xml:space="preserve">Acuerdo Cumplido </t>
  </si>
  <si>
    <t>Esta Eps tiene una deuda de $185,553,109 a 31/12/2017, durante todo el año solo se logro este acuerdo de pago el cual incumplieron. A 31/12/2017 solo pagaron $9.219,834</t>
  </si>
  <si>
    <t xml:space="preserve">Esta Eps tiene una deuda de $4,940,443 a 31/12/2017, durante todo el año solo se logro este acuerdo de pago el cual incumplieron. Solicitamos por favor tomar medidas, ya que para nosotros toda la facturacion esta debidamente radicada y  ellos todo el año el argumento es que no les coinciden los rips, y en eso se escudan para no pagar. </t>
  </si>
  <si>
    <t>EL COMPROMISO DE PAGO SE CUMPLIO</t>
  </si>
  <si>
    <t>INCUMPLIERON CUOTA ACTA</t>
  </si>
  <si>
    <t xml:space="preserve">PAGO CUMPLIDO </t>
  </si>
  <si>
    <t>LOS PAGOS NO SE ESTAN HACIENDO SEGÚN LO ACORDADO, ES DECIR, NO SE CANCELAN LOS $ 9´794.000 DE MANERA MENSUAL, NORMALMENTE SE REALIZAN ABONOS PARCIALES; EN PROMEDIO 2 PAGOS POR MES DE DIFERENTES VALORES. ALGUNAS VECES EN EL MES SE ABONA MENOS DE LOS ACORDADO Y EN OTROS MESES MAS DE LO ACORDADO PARA COMPENSAR LOS MESES QUE NO ALCANZARON LA CUOTA. ACTUALMENTE SE DEBERIAN HABER ABONADO $ 78. 359.888 CON CORTE AL 28 DE FEB Y POR EL MOMENTO SE TIENE ABONADO $ 61´086.822 CON UNA DIFERENCIA DE $ 17´303.066 QUE ESPERAMOS FINALIZANDO EL MES DE FEBRERO REALIZEN ABONOS QUE LES PERMITA ESTAR AL DIA.</t>
  </si>
  <si>
    <t>10/11/2017 - 17/11/2017</t>
  </si>
  <si>
    <t>15/11/2017 - 18/12/2017 - 22/12/2017 - 27/12/2017</t>
  </si>
  <si>
    <t xml:space="preserve">SE PAGO MAS DE LO ACORDADO </t>
  </si>
  <si>
    <t xml:space="preserve">VALORES EN PROCESO DE PAGO </t>
  </si>
  <si>
    <t xml:space="preserve">no se cumple acuerdo </t>
  </si>
  <si>
    <t>se realizo compra de cartera con el cual se ajusta saldos de acuerdo pendientes</t>
  </si>
  <si>
    <t>se giro mayor valor por saldo en cartera</t>
  </si>
  <si>
    <t>28/12/2017 y 30-12-2018</t>
  </si>
  <si>
    <t>SE GIRA MAYOR VLR AL COMPROMISO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</si>
</sst>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_(&quot;$&quot;\ * \(#,##0\);_(&quot;$&quot;\ * &quot;-&quot;_);_(@_)"/>
    <numFmt numFmtId="43" formatCode="_(* #,##0.00_);_(* \(#,##0.00\);_(* &quot;-&quot;??_);_(@_)"/>
    <numFmt numFmtId="164" formatCode="_-* #,##0.00_-;\-* #,##0.00_-;_-* &quot;-&quot;??_-;_-@_-"/>
    <numFmt numFmtId="165" formatCode="dd/mm/yyyy;@"/>
    <numFmt numFmtId="166" formatCode="&quot;$&quot;\ #,##0"/>
    <numFmt numFmtId="167" formatCode="_([$$-240A]\ * #,##0_);_([$$-240A]\ * \(#,##0\);_([$$-240A]\ * &quot;-&quot;_);_(@_)"/>
    <numFmt numFmtId="168" formatCode="&quot;$&quot;\ #,##0.0"/>
    <numFmt numFmtId="169" formatCode="&quot;$ &quot;#,##0.0"/>
  </numFmts>
  <fonts count="17" x14ac:knownFonts="1">
    <font>
      <sz val="11"/>
      <color theme="1"/>
      <name val="Calibri"/>
      <family val="2"/>
      <scheme val="minor"/>
    </font>
    <font>
      <sz val="11"/>
      <color theme="1"/>
      <name val="Calibri"/>
      <family val="2"/>
      <scheme val="minor"/>
    </font>
    <font>
      <b/>
      <sz val="10"/>
      <color theme="1"/>
      <name val="Calibri"/>
      <family val="2"/>
      <scheme val="minor"/>
    </font>
    <font>
      <b/>
      <sz val="11"/>
      <color theme="1"/>
      <name val="Calibri"/>
      <family val="2"/>
      <scheme val="minor"/>
    </font>
    <font>
      <b/>
      <sz val="11"/>
      <name val="Arial"/>
      <family val="2"/>
    </font>
    <font>
      <sz val="11"/>
      <name val="Calibri"/>
      <family val="2"/>
      <scheme val="minor"/>
    </font>
    <font>
      <sz val="9"/>
      <name val="Arial"/>
      <family val="2"/>
    </font>
    <font>
      <sz val="10"/>
      <name val="Arial"/>
      <family val="2"/>
    </font>
    <font>
      <sz val="9"/>
      <color theme="1"/>
      <name val="Calibri"/>
      <family val="2"/>
      <scheme val="minor"/>
    </font>
    <font>
      <sz val="11"/>
      <color theme="1"/>
      <name val="Arial"/>
      <family val="2"/>
    </font>
    <font>
      <b/>
      <sz val="11"/>
      <color theme="1"/>
      <name val="Arial"/>
      <family val="2"/>
    </font>
    <font>
      <sz val="9"/>
      <color indexed="8"/>
      <name val="Calibri"/>
      <family val="2"/>
    </font>
    <font>
      <sz val="9"/>
      <name val="Calibri"/>
      <family val="2"/>
      <scheme val="minor"/>
    </font>
    <font>
      <sz val="11"/>
      <color rgb="FF000000"/>
      <name val="Calibri"/>
      <family val="2"/>
      <scheme val="minor"/>
    </font>
    <font>
      <sz val="10"/>
      <name val="Verdana"/>
      <family val="2"/>
    </font>
    <font>
      <b/>
      <sz val="9"/>
      <color theme="1"/>
      <name val="Calibri"/>
      <family val="2"/>
      <scheme val="minor"/>
    </font>
    <font>
      <sz val="9"/>
      <color rgb="FF000000"/>
      <name val="Calibri"/>
      <family val="2"/>
      <charset val="1"/>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0" fontId="7" fillId="0" borderId="0"/>
    <xf numFmtId="0" fontId="7" fillId="0" borderId="0"/>
    <xf numFmtId="43" fontId="1" fillId="0" borderId="0" applyFont="0" applyFill="0" applyBorder="0" applyAlignment="0" applyProtection="0"/>
    <xf numFmtId="0" fontId="14" fillId="0" borderId="0"/>
    <xf numFmtId="42" fontId="1" fillId="0" borderId="0" applyFont="0" applyFill="0" applyBorder="0" applyAlignment="0" applyProtection="0"/>
  </cellStyleXfs>
  <cellXfs count="168">
    <xf numFmtId="0" fontId="0" fillId="0" borderId="0" xfId="0"/>
    <xf numFmtId="0" fontId="0" fillId="0" borderId="0" xfId="0" applyFont="1"/>
    <xf numFmtId="0" fontId="0" fillId="0" borderId="6" xfId="0" applyFont="1" applyBorder="1" applyAlignment="1">
      <alignment horizontal="left" vertical="center" wrapText="1"/>
    </xf>
    <xf numFmtId="0" fontId="0" fillId="0" borderId="2" xfId="0" applyFont="1" applyBorder="1" applyAlignment="1">
      <alignment horizontal="left" vertical="center" wrapText="1"/>
    </xf>
    <xf numFmtId="0" fontId="3" fillId="2" borderId="2" xfId="0" applyFont="1" applyFill="1" applyBorder="1" applyAlignment="1" applyProtection="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1" xfId="0" applyFont="1" applyBorder="1" applyAlignment="1">
      <alignment horizontal="left" vertical="center" wrapText="1"/>
    </xf>
    <xf numFmtId="0" fontId="3" fillId="2" borderId="1" xfId="0" applyFont="1" applyFill="1" applyBorder="1" applyAlignment="1" applyProtection="1">
      <alignment horizontal="left" vertical="center" wrapText="1"/>
    </xf>
    <xf numFmtId="0" fontId="0" fillId="0" borderId="9" xfId="0" applyFont="1" applyBorder="1" applyAlignment="1">
      <alignment horizontal="left" vertical="center" wrapText="1"/>
    </xf>
    <xf numFmtId="3" fontId="3" fillId="2" borderId="1" xfId="0" applyNumberFormat="1" applyFont="1" applyFill="1" applyBorder="1" applyAlignment="1" applyProtection="1">
      <alignment horizontal="left" vertical="center" wrapText="1"/>
    </xf>
    <xf numFmtId="0" fontId="5" fillId="0" borderId="9" xfId="0" applyFont="1" applyBorder="1" applyAlignment="1">
      <alignment horizontal="left" vertical="center" wrapText="1"/>
    </xf>
    <xf numFmtId="3" fontId="3" fillId="3" borderId="1" xfId="0" applyNumberFormat="1" applyFont="1" applyFill="1" applyBorder="1" applyAlignment="1" applyProtection="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3" fillId="4" borderId="11" xfId="0" applyFont="1" applyFill="1" applyBorder="1" applyAlignment="1">
      <alignment horizontal="left" vertical="center" wrapText="1"/>
    </xf>
    <xf numFmtId="0" fontId="0" fillId="0" borderId="12" xfId="0" applyFont="1" applyBorder="1" applyAlignment="1">
      <alignment horizontal="left" vertical="center" wrapText="1"/>
    </xf>
    <xf numFmtId="0" fontId="3" fillId="0" borderId="0" xfId="0" applyFont="1"/>
    <xf numFmtId="3" fontId="0" fillId="0" borderId="0" xfId="0" applyNumberFormat="1" applyFill="1" applyBorder="1" applyAlignment="1">
      <alignment vertical="center"/>
    </xf>
    <xf numFmtId="0" fontId="0" fillId="0" borderId="0" xfId="0" applyFill="1" applyBorder="1" applyAlignment="1">
      <alignment vertical="center"/>
    </xf>
    <xf numFmtId="165" fontId="0" fillId="0" borderId="0" xfId="0" applyNumberFormat="1" applyFill="1" applyBorder="1" applyAlignment="1">
      <alignment vertical="center"/>
    </xf>
    <xf numFmtId="0" fontId="3" fillId="0" borderId="0" xfId="0" applyFont="1" applyFill="1" applyBorder="1" applyAlignment="1">
      <alignment horizontal="left" vertical="center"/>
    </xf>
    <xf numFmtId="3" fontId="0" fillId="0" borderId="16" xfId="0" applyNumberFormat="1" applyFill="1" applyBorder="1" applyAlignment="1">
      <alignment vertical="center"/>
    </xf>
    <xf numFmtId="0" fontId="0" fillId="0" borderId="14" xfId="0" applyFill="1" applyBorder="1" applyAlignment="1">
      <alignment vertical="center"/>
    </xf>
    <xf numFmtId="0" fontId="0" fillId="0" borderId="18" xfId="0"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3" fontId="0" fillId="0" borderId="21" xfId="0" applyNumberFormat="1" applyFill="1" applyBorder="1" applyAlignment="1">
      <alignment vertical="center"/>
    </xf>
    <xf numFmtId="165" fontId="0" fillId="0" borderId="21" xfId="0" applyNumberFormat="1" applyFill="1" applyBorder="1" applyAlignment="1">
      <alignment vertical="center"/>
    </xf>
    <xf numFmtId="0" fontId="0" fillId="0" borderId="22" xfId="0" applyFill="1" applyBorder="1" applyAlignment="1">
      <alignment vertical="center"/>
    </xf>
    <xf numFmtId="0" fontId="6" fillId="0" borderId="0" xfId="0" applyFont="1" applyFill="1" applyBorder="1" applyAlignment="1">
      <alignment horizontal="right" vertical="center"/>
    </xf>
    <xf numFmtId="0" fontId="3" fillId="0" borderId="24" xfId="0" applyFont="1" applyFill="1" applyBorder="1" applyAlignment="1">
      <alignment horizontal="left" vertical="center"/>
    </xf>
    <xf numFmtId="3" fontId="0" fillId="0" borderId="24" xfId="0" applyNumberFormat="1" applyFill="1" applyBorder="1" applyAlignment="1">
      <alignment vertical="center"/>
    </xf>
    <xf numFmtId="165" fontId="0" fillId="0" borderId="24" xfId="0" applyNumberFormat="1" applyFill="1" applyBorder="1" applyAlignment="1">
      <alignment vertical="center"/>
    </xf>
    <xf numFmtId="0" fontId="3" fillId="0" borderId="25" xfId="0" applyFont="1" applyFill="1" applyBorder="1" applyAlignment="1">
      <alignment horizontal="left" vertical="center"/>
    </xf>
    <xf numFmtId="3" fontId="0" fillId="0" borderId="25" xfId="0" applyNumberFormat="1" applyFill="1" applyBorder="1" applyAlignment="1">
      <alignment vertical="center"/>
    </xf>
    <xf numFmtId="165" fontId="0" fillId="0" borderId="25" xfId="0" applyNumberFormat="1" applyFill="1" applyBorder="1" applyAlignment="1">
      <alignment vertical="center"/>
    </xf>
    <xf numFmtId="0" fontId="8" fillId="0" borderId="1" xfId="0" applyFont="1" applyFill="1" applyBorder="1" applyAlignment="1" applyProtection="1">
      <alignment horizontal="center" vertical="center" wrapText="1"/>
      <protection locked="0"/>
    </xf>
    <xf numFmtId="3" fontId="8" fillId="0" borderId="1" xfId="0" applyNumberFormat="1" applyFont="1" applyFill="1" applyBorder="1" applyAlignment="1" applyProtection="1">
      <alignment horizontal="center" vertical="center" wrapText="1"/>
      <protection locked="0"/>
    </xf>
    <xf numFmtId="3" fontId="8" fillId="0" borderId="1" xfId="4" applyNumberFormat="1" applyFont="1" applyFill="1" applyBorder="1" applyAlignment="1" applyProtection="1">
      <alignment horizontal="center" vertical="center" wrapText="1"/>
      <protection locked="0"/>
    </xf>
    <xf numFmtId="3" fontId="8" fillId="0" borderId="1" xfId="0" applyNumberFormat="1" applyFont="1" applyBorder="1" applyAlignment="1" applyProtection="1">
      <alignment horizontal="center" vertical="center" wrapText="1"/>
      <protection locked="0"/>
    </xf>
    <xf numFmtId="14" fontId="8" fillId="0" borderId="1" xfId="4" applyNumberFormat="1" applyFont="1" applyFill="1" applyBorder="1" applyAlignment="1" applyProtection="1">
      <alignment horizontal="center" vertical="center" wrapText="1"/>
      <protection locked="0"/>
    </xf>
    <xf numFmtId="14" fontId="8" fillId="0" borderId="1" xfId="0" applyNumberFormat="1" applyFont="1" applyFill="1" applyBorder="1" applyAlignment="1" applyProtection="1">
      <alignment horizontal="center" vertical="center" wrapText="1"/>
      <protection locked="0"/>
    </xf>
    <xf numFmtId="167" fontId="8" fillId="0" borderId="1" xfId="4" applyNumberFormat="1" applyFont="1" applyFill="1" applyBorder="1" applyAlignment="1" applyProtection="1">
      <alignment horizontal="center" vertical="center" wrapText="1"/>
      <protection locked="0"/>
    </xf>
    <xf numFmtId="167" fontId="8" fillId="0" borderId="1" xfId="4" applyNumberFormat="1" applyFont="1" applyFill="1" applyBorder="1" applyAlignment="1" applyProtection="1">
      <alignment vertical="center" wrapText="1"/>
      <protection locked="0"/>
    </xf>
    <xf numFmtId="14" fontId="8" fillId="0" borderId="1" xfId="0" applyNumberFormat="1" applyFont="1" applyBorder="1" applyAlignment="1" applyProtection="1">
      <alignment horizontal="center" vertical="center" wrapText="1"/>
      <protection locked="0"/>
    </xf>
    <xf numFmtId="168" fontId="8" fillId="0" borderId="1" xfId="0" applyNumberFormat="1" applyFont="1" applyFill="1" applyBorder="1" applyAlignment="1" applyProtection="1">
      <alignment horizontal="right" vertical="center" wrapText="1"/>
    </xf>
    <xf numFmtId="0" fontId="8" fillId="0" borderId="1" xfId="0" applyFont="1" applyFill="1" applyBorder="1" applyAlignment="1" applyProtection="1">
      <alignment horizontal="center" vertical="center" wrapText="1"/>
    </xf>
    <xf numFmtId="168" fontId="8" fillId="0" borderId="1" xfId="0" applyNumberFormat="1" applyFont="1" applyFill="1" applyBorder="1" applyAlignment="1">
      <alignment horizontal="right"/>
    </xf>
    <xf numFmtId="0" fontId="8" fillId="0" borderId="1" xfId="0" applyFont="1" applyFill="1" applyBorder="1"/>
    <xf numFmtId="168" fontId="11" fillId="0" borderId="26" xfId="0" applyNumberFormat="1" applyFont="1" applyFill="1" applyBorder="1" applyAlignment="1" applyProtection="1">
      <alignment horizontal="right" vertical="center" wrapText="1"/>
    </xf>
    <xf numFmtId="14" fontId="11" fillId="0" borderId="26" xfId="0" applyNumberFormat="1"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14" fontId="8" fillId="0" borderId="1" xfId="0" applyNumberFormat="1" applyFont="1" applyFill="1" applyBorder="1" applyAlignment="1" applyProtection="1">
      <alignment horizontal="center" vertical="center" wrapText="1"/>
    </xf>
    <xf numFmtId="14" fontId="8" fillId="0" borderId="1" xfId="0" applyNumberFormat="1" applyFont="1" applyFill="1" applyBorder="1" applyAlignment="1">
      <alignment horizontal="center"/>
    </xf>
    <xf numFmtId="14" fontId="8" fillId="0" borderId="0" xfId="0" applyNumberFormat="1" applyFont="1" applyAlignment="1" applyProtection="1">
      <alignment horizontal="center" vertical="center" wrapText="1"/>
      <protection locked="0"/>
    </xf>
    <xf numFmtId="14" fontId="8" fillId="0" borderId="27" xfId="4" applyNumberFormat="1" applyFont="1" applyFill="1" applyBorder="1" applyAlignment="1" applyProtection="1">
      <alignment horizontal="center" vertical="center" wrapText="1"/>
      <protection locked="0"/>
    </xf>
    <xf numFmtId="166" fontId="8" fillId="0" borderId="1" xfId="0" applyNumberFormat="1" applyFont="1" applyFill="1" applyBorder="1" applyAlignment="1" applyProtection="1">
      <alignment horizontal="right" vertical="center" wrapText="1"/>
    </xf>
    <xf numFmtId="14" fontId="8" fillId="0" borderId="1" xfId="0" applyNumberFormat="1" applyFont="1" applyFill="1" applyBorder="1" applyAlignment="1" applyProtection="1">
      <alignment horizontal="right" vertical="center" wrapText="1"/>
    </xf>
    <xf numFmtId="165" fontId="8" fillId="0" borderId="1" xfId="0" applyNumberFormat="1" applyFont="1" applyFill="1" applyBorder="1" applyAlignment="1" applyProtection="1">
      <alignment horizontal="right" vertical="center" wrapText="1"/>
    </xf>
    <xf numFmtId="168" fontId="8" fillId="3" borderId="1" xfId="0" applyNumberFormat="1"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11" fillId="0" borderId="26"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0" fillId="0" borderId="1" xfId="0" applyBorder="1" applyAlignment="1">
      <alignment vertical="center" wrapText="1"/>
    </xf>
    <xf numFmtId="14" fontId="3" fillId="0" borderId="25" xfId="0" applyNumberFormat="1" applyFont="1" applyFill="1" applyBorder="1" applyAlignment="1">
      <alignment horizontal="left" vertical="center"/>
    </xf>
    <xf numFmtId="168" fontId="8" fillId="0" borderId="0" xfId="0" applyNumberFormat="1" applyFont="1" applyFill="1" applyBorder="1" applyAlignment="1" applyProtection="1">
      <alignment horizontal="right" vertical="center" wrapText="1"/>
    </xf>
    <xf numFmtId="166" fontId="8" fillId="0" borderId="1" xfId="0" applyNumberFormat="1" applyFont="1" applyFill="1" applyBorder="1" applyAlignment="1">
      <alignment horizontal="right"/>
    </xf>
    <xf numFmtId="14" fontId="8" fillId="0" borderId="1" xfId="0" applyNumberFormat="1" applyFont="1" applyFill="1" applyBorder="1"/>
    <xf numFmtId="167" fontId="8" fillId="0" borderId="1" xfId="0" applyNumberFormat="1" applyFont="1" applyFill="1" applyBorder="1"/>
    <xf numFmtId="0" fontId="8" fillId="0" borderId="1" xfId="0" applyFont="1" applyFill="1" applyBorder="1" applyAlignment="1">
      <alignment horizontal="center" vertical="center" wrapText="1"/>
    </xf>
    <xf numFmtId="168" fontId="11" fillId="0" borderId="1" xfId="0" applyNumberFormat="1" applyFont="1" applyFill="1" applyBorder="1" applyAlignment="1" applyProtection="1">
      <alignment horizontal="right" vertical="center" wrapText="1"/>
    </xf>
    <xf numFmtId="14" fontId="11" fillId="0" borderId="1" xfId="0" applyNumberFormat="1" applyFont="1" applyFill="1" applyBorder="1" applyAlignment="1" applyProtection="1">
      <alignment horizontal="center" vertical="center" wrapText="1"/>
    </xf>
    <xf numFmtId="168" fontId="11" fillId="0" borderId="1" xfId="0" applyNumberFormat="1" applyFont="1" applyFill="1" applyBorder="1" applyAlignment="1">
      <alignment horizontal="right"/>
    </xf>
    <xf numFmtId="14" fontId="11" fillId="0" borderId="1" xfId="0" applyNumberFormat="1" applyFont="1" applyFill="1" applyBorder="1"/>
    <xf numFmtId="167" fontId="8" fillId="0" borderId="1" xfId="4" applyNumberFormat="1" applyFont="1" applyFill="1" applyBorder="1" applyAlignment="1" applyProtection="1">
      <alignment horizontal="right" vertical="center" wrapText="1"/>
      <protection locked="0"/>
    </xf>
    <xf numFmtId="14"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justify" vertical="center" wrapText="1"/>
    </xf>
    <xf numFmtId="3" fontId="8" fillId="0" borderId="1" xfId="0" applyNumberFormat="1" applyFont="1" applyFill="1" applyBorder="1" applyAlignment="1">
      <alignment horizontal="right" vertical="center" wrapText="1"/>
    </xf>
    <xf numFmtId="14" fontId="8" fillId="0" borderId="1" xfId="0" applyNumberFormat="1" applyFont="1" applyFill="1" applyBorder="1" applyAlignment="1">
      <alignment horizontal="right" vertical="center" wrapText="1"/>
    </xf>
    <xf numFmtId="14" fontId="11" fillId="0" borderId="1" xfId="0" applyNumberFormat="1" applyFont="1" applyFill="1" applyBorder="1" applyAlignment="1">
      <alignment horizontal="center" vertical="center" wrapText="1"/>
    </xf>
    <xf numFmtId="168" fontId="11" fillId="0" borderId="26" xfId="0" applyNumberFormat="1" applyFont="1" applyFill="1" applyBorder="1" applyAlignment="1" applyProtection="1">
      <alignment horizontal="center" vertical="center" wrapText="1"/>
    </xf>
    <xf numFmtId="14" fontId="8" fillId="0" borderId="1" xfId="0" applyNumberFormat="1" applyFont="1" applyFill="1" applyBorder="1" applyAlignment="1">
      <alignment horizontal="center" vertical="center"/>
    </xf>
    <xf numFmtId="42" fontId="8" fillId="0" borderId="1" xfId="6" applyFont="1" applyFill="1" applyBorder="1" applyAlignment="1">
      <alignment horizontal="center" vertical="center"/>
    </xf>
    <xf numFmtId="0" fontId="8" fillId="0" borderId="1" xfId="0" applyFont="1" applyFill="1" applyBorder="1" applyAlignment="1">
      <alignment horizontal="center" vertical="center"/>
    </xf>
    <xf numFmtId="168"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right" vertical="center"/>
    </xf>
    <xf numFmtId="166" fontId="8" fillId="0" borderId="1" xfId="0" applyNumberFormat="1" applyFont="1" applyFill="1" applyBorder="1"/>
    <xf numFmtId="0" fontId="8" fillId="0" borderId="1" xfId="0" applyFont="1" applyFill="1" applyBorder="1" applyAlignment="1">
      <alignment wrapText="1"/>
    </xf>
    <xf numFmtId="168" fontId="8" fillId="0" borderId="1" xfId="0" applyNumberFormat="1" applyFont="1" applyFill="1" applyBorder="1"/>
    <xf numFmtId="165" fontId="8" fillId="0" borderId="1" xfId="0" applyNumberFormat="1" applyFont="1" applyFill="1" applyBorder="1" applyAlignment="1">
      <alignment horizontal="right"/>
    </xf>
    <xf numFmtId="168" fontId="8" fillId="0" borderId="1" xfId="0" applyNumberFormat="1" applyFont="1" applyFill="1" applyBorder="1" applyAlignment="1">
      <alignment horizontal="right" vertical="center"/>
    </xf>
    <xf numFmtId="14" fontId="8" fillId="0" borderId="1" xfId="0" applyNumberFormat="1" applyFont="1" applyFill="1" applyBorder="1" applyAlignment="1">
      <alignment vertical="center"/>
    </xf>
    <xf numFmtId="0" fontId="8" fillId="0" borderId="1" xfId="0" applyFont="1" applyFill="1" applyBorder="1" applyAlignment="1">
      <alignment horizontal="center" wrapText="1"/>
    </xf>
    <xf numFmtId="0" fontId="8" fillId="0" borderId="1" xfId="0" applyFont="1" applyFill="1" applyBorder="1" applyAlignment="1">
      <alignment horizontal="left" wrapText="1"/>
    </xf>
    <xf numFmtId="167" fontId="0" fillId="0" borderId="0" xfId="0" applyNumberFormat="1"/>
    <xf numFmtId="3" fontId="8"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right" vertical="center"/>
    </xf>
    <xf numFmtId="0" fontId="11" fillId="0" borderId="1" xfId="0" applyFont="1" applyFill="1" applyBorder="1" applyAlignment="1" applyProtection="1">
      <alignment horizontal="center" vertical="center" wrapText="1"/>
    </xf>
    <xf numFmtId="0" fontId="8" fillId="0" borderId="1" xfId="0" applyFont="1" applyFill="1" applyBorder="1" applyAlignment="1">
      <alignment horizontal="center" vertical="justify"/>
    </xf>
    <xf numFmtId="169" fontId="16" fillId="0" borderId="1" xfId="0" applyNumberFormat="1" applyFont="1" applyBorder="1" applyAlignment="1">
      <alignment horizontal="right"/>
    </xf>
    <xf numFmtId="14" fontId="16" fillId="0" borderId="1" xfId="0" applyNumberFormat="1" applyFont="1" applyBorder="1"/>
    <xf numFmtId="0" fontId="8" fillId="3" borderId="1" xfId="0" applyFont="1" applyFill="1" applyBorder="1" applyAlignment="1" applyProtection="1">
      <alignment horizontal="center" vertical="center" wrapText="1"/>
      <protection locked="0"/>
    </xf>
    <xf numFmtId="3" fontId="8" fillId="3" borderId="1" xfId="4" applyNumberFormat="1" applyFont="1" applyFill="1" applyBorder="1" applyAlignment="1" applyProtection="1">
      <alignment horizontal="center" vertical="center" wrapText="1"/>
      <protection locked="0"/>
    </xf>
    <xf numFmtId="3" fontId="8" fillId="3" borderId="1" xfId="0" applyNumberFormat="1" applyFont="1" applyFill="1" applyBorder="1" applyAlignment="1" applyProtection="1">
      <alignment horizontal="center" vertical="center" wrapText="1"/>
      <protection locked="0"/>
    </xf>
    <xf numFmtId="167" fontId="8" fillId="3" borderId="1" xfId="4" applyNumberFormat="1" applyFont="1" applyFill="1" applyBorder="1" applyAlignment="1" applyProtection="1">
      <alignment horizontal="center" vertical="center" wrapText="1"/>
      <protection locked="0"/>
    </xf>
    <xf numFmtId="14" fontId="8" fillId="3" borderId="1" xfId="4" applyNumberFormat="1" applyFont="1" applyFill="1" applyBorder="1" applyAlignment="1" applyProtection="1">
      <alignment horizontal="center" vertical="center" wrapText="1"/>
      <protection locked="0"/>
    </xf>
    <xf numFmtId="168" fontId="8" fillId="3" borderId="1" xfId="0" applyNumberFormat="1" applyFont="1" applyFill="1" applyBorder="1" applyAlignment="1" applyProtection="1">
      <alignment horizontal="right" vertical="center" wrapText="1"/>
    </xf>
    <xf numFmtId="168" fontId="8" fillId="3" borderId="1" xfId="0" applyNumberFormat="1" applyFont="1" applyFill="1" applyBorder="1" applyAlignment="1">
      <alignment horizontal="right"/>
    </xf>
    <xf numFmtId="0" fontId="8" fillId="3" borderId="1" xfId="0" applyFont="1" applyFill="1" applyBorder="1"/>
    <xf numFmtId="14" fontId="8" fillId="3" borderId="1" xfId="0" applyNumberFormat="1" applyFont="1" applyFill="1" applyBorder="1" applyAlignment="1" applyProtection="1">
      <alignment horizontal="center" vertical="center" wrapText="1"/>
      <protection locked="0"/>
    </xf>
    <xf numFmtId="167" fontId="8" fillId="3" borderId="1" xfId="4" applyNumberFormat="1" applyFont="1" applyFill="1" applyBorder="1" applyAlignment="1" applyProtection="1">
      <alignment vertical="center" wrapText="1"/>
      <protection locked="0"/>
    </xf>
    <xf numFmtId="14" fontId="8" fillId="3" borderId="0" xfId="0" applyNumberFormat="1" applyFont="1" applyFill="1" applyAlignment="1" applyProtection="1">
      <alignment horizontal="center" vertical="center" wrapText="1"/>
      <protection locked="0"/>
    </xf>
    <xf numFmtId="0" fontId="12" fillId="3" borderId="1" xfId="0" applyFont="1" applyFill="1" applyBorder="1" applyAlignment="1">
      <alignment vertical="center" wrapText="1"/>
    </xf>
    <xf numFmtId="168"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14" fontId="8" fillId="3" borderId="1" xfId="0" applyNumberFormat="1" applyFont="1" applyFill="1" applyBorder="1" applyAlignment="1">
      <alignment horizontal="center" vertical="center"/>
    </xf>
    <xf numFmtId="167" fontId="8" fillId="3" borderId="1" xfId="0" applyNumberFormat="1" applyFont="1" applyFill="1" applyBorder="1"/>
    <xf numFmtId="0" fontId="8" fillId="3" borderId="1" xfId="0" applyFont="1" applyFill="1" applyBorder="1" applyAlignment="1">
      <alignment horizontal="center" vertical="center" wrapText="1"/>
    </xf>
    <xf numFmtId="42" fontId="8" fillId="3" borderId="1" xfId="6" applyFont="1" applyFill="1" applyBorder="1" applyAlignment="1">
      <alignment horizontal="center" vertical="center"/>
    </xf>
    <xf numFmtId="166" fontId="8" fillId="3" borderId="1" xfId="0" applyNumberFormat="1" applyFont="1" applyFill="1" applyBorder="1" applyAlignment="1">
      <alignment horizontal="right"/>
    </xf>
    <xf numFmtId="14" fontId="8" fillId="3" borderId="1" xfId="0" applyNumberFormat="1" applyFont="1" applyFill="1" applyBorder="1" applyAlignment="1">
      <alignment horizontal="center" wrapText="1"/>
    </xf>
    <xf numFmtId="42" fontId="8" fillId="3" borderId="1" xfId="6" applyFont="1" applyFill="1" applyBorder="1"/>
    <xf numFmtId="0" fontId="8" fillId="3" borderId="1" xfId="0" applyFont="1" applyFill="1" applyBorder="1" applyAlignment="1">
      <alignment wrapText="1"/>
    </xf>
    <xf numFmtId="168" fontId="8" fillId="3" borderId="1" xfId="0" applyNumberFormat="1" applyFont="1" applyFill="1" applyBorder="1" applyAlignment="1">
      <alignment horizontal="right" vertical="center"/>
    </xf>
    <xf numFmtId="14" fontId="8" fillId="3" borderId="1" xfId="0" applyNumberFormat="1" applyFont="1" applyFill="1" applyBorder="1" applyAlignment="1">
      <alignment vertical="center"/>
    </xf>
    <xf numFmtId="42" fontId="8" fillId="3" borderId="1" xfId="6" applyFont="1" applyFill="1" applyBorder="1" applyAlignment="1">
      <alignment vertical="center"/>
    </xf>
    <xf numFmtId="168" fontId="8" fillId="0" borderId="1" xfId="0" applyNumberFormat="1" applyFont="1" applyFill="1" applyBorder="1" applyAlignment="1" applyProtection="1">
      <alignment horizontal="center" vertical="center" wrapText="1"/>
    </xf>
    <xf numFmtId="0" fontId="3" fillId="0" borderId="17" xfId="0" applyFont="1" applyFill="1" applyBorder="1" applyAlignment="1">
      <alignment horizontal="left" vertical="center"/>
    </xf>
    <xf numFmtId="0" fontId="3" fillId="0" borderId="1" xfId="0" applyFont="1" applyBorder="1" applyAlignment="1">
      <alignment horizontal="center" vertical="center" wrapText="1"/>
    </xf>
    <xf numFmtId="0" fontId="3" fillId="0" borderId="13" xfId="0" applyFont="1" applyFill="1" applyBorder="1" applyAlignment="1">
      <alignment horizontal="left" vertical="center"/>
    </xf>
    <xf numFmtId="0" fontId="3" fillId="0" borderId="17" xfId="0" applyFont="1" applyFill="1" applyBorder="1" applyAlignment="1">
      <alignment horizontal="left" vertical="center"/>
    </xf>
    <xf numFmtId="0" fontId="6" fillId="0" borderId="21" xfId="0" applyFont="1" applyFill="1" applyBorder="1" applyAlignment="1">
      <alignment horizontal="right" vertic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0" fillId="0" borderId="0" xfId="0" applyFill="1"/>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pplyProtection="1">
      <alignment horizontal="center" vertical="center" wrapText="1"/>
    </xf>
    <xf numFmtId="0" fontId="0" fillId="0" borderId="0" xfId="0" applyFill="1" applyBorder="1"/>
    <xf numFmtId="0" fontId="9" fillId="0" borderId="17"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9" fillId="0" borderId="17"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9" xfId="0" applyFont="1" applyFill="1" applyBorder="1" applyAlignment="1" applyProtection="1">
      <alignment horizontal="center" vertical="center" wrapText="1"/>
    </xf>
    <xf numFmtId="0" fontId="9" fillId="0" borderId="14" xfId="0" applyFont="1" applyFill="1" applyBorder="1" applyAlignment="1">
      <alignment horizontal="center" vertical="center" wrapText="1"/>
    </xf>
    <xf numFmtId="0" fontId="9" fillId="0" borderId="20"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0" fillId="0" borderId="16" xfId="0"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center"/>
    </xf>
    <xf numFmtId="0" fontId="0" fillId="0" borderId="21" xfId="0" applyFill="1" applyBorder="1" applyAlignment="1">
      <alignment horizontal="right" vertical="center"/>
    </xf>
    <xf numFmtId="0" fontId="2" fillId="0" borderId="23" xfId="0" applyFont="1" applyFill="1" applyBorder="1" applyAlignment="1" applyProtection="1">
      <alignment horizontal="center" vertical="center" wrapText="1"/>
    </xf>
    <xf numFmtId="3" fontId="2" fillId="0" borderId="23" xfId="0" applyNumberFormat="1" applyFont="1" applyFill="1" applyBorder="1" applyAlignment="1" applyProtection="1">
      <alignment horizontal="center" vertical="center" wrapText="1"/>
    </xf>
    <xf numFmtId="165" fontId="2" fillId="0" borderId="23" xfId="0" applyNumberFormat="1" applyFont="1" applyFill="1" applyBorder="1" applyAlignment="1" applyProtection="1">
      <alignment horizontal="center" vertical="center" wrapText="1"/>
    </xf>
    <xf numFmtId="0" fontId="2" fillId="0" borderId="23" xfId="0" applyFont="1" applyFill="1" applyBorder="1" applyAlignment="1">
      <alignment horizontal="center" vertical="center" wrapText="1"/>
    </xf>
    <xf numFmtId="0" fontId="12" fillId="0" borderId="1" xfId="0" applyFont="1" applyFill="1" applyBorder="1" applyAlignment="1">
      <alignment wrapText="1"/>
    </xf>
    <xf numFmtId="0" fontId="8" fillId="0" borderId="1" xfId="0" applyNumberFormat="1" applyFont="1" applyFill="1" applyBorder="1" applyAlignment="1">
      <alignment horizontal="center" vertical="center" wrapText="1"/>
    </xf>
    <xf numFmtId="3" fontId="0" fillId="0" borderId="0" xfId="0" applyNumberFormat="1" applyFill="1"/>
  </cellXfs>
  <cellStyles count="7">
    <cellStyle name="Millares" xfId="4" builtinId="3"/>
    <cellStyle name="Millares 2" xfId="1"/>
    <cellStyle name="Moneda [0]" xfId="6" builtinId="7"/>
    <cellStyle name="Normal" xfId="0" builtinId="0"/>
    <cellStyle name="Normal 10" xfId="3"/>
    <cellStyle name="Normal 2" xfId="2"/>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xdr:row>
      <xdr:rowOff>29497</xdr:rowOff>
    </xdr:from>
    <xdr:to>
      <xdr:col>1</xdr:col>
      <xdr:colOff>857250</xdr:colOff>
      <xdr:row>4</xdr:row>
      <xdr:rowOff>36917</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29522"/>
          <a:ext cx="2133600" cy="588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xdr:row>
      <xdr:rowOff>47625</xdr:rowOff>
    </xdr:from>
    <xdr:to>
      <xdr:col>3</xdr:col>
      <xdr:colOff>2752725</xdr:colOff>
      <xdr:row>5</xdr:row>
      <xdr:rowOff>0</xdr:rowOff>
    </xdr:to>
    <xdr:pic>
      <xdr:nvPicPr>
        <xdr:cNvPr id="2" name="Imagen 2">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38125"/>
          <a:ext cx="6734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len.pardo/AppData/Local/Microsoft/Windows/Temporary%20Internet%20Files/Content.Outlook/AP84DTOE/AIFT09%20-%20Seguimiento%20Mesas%20Saneamiento%20de%20Cartera%20(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audia%20Jaramillo/CPJM/ASEGURAMIENTO/2017/MESAS%20CIR%20030%202013/Mesa%202%20May%2031%202017/AIFT09%20Infor%20Ejec%20Mesa%202%202017%20Cartera%20Rd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laudia%20Jaramillo/CPJM/ASEGURAMIENTO/2017/MESAS%20CIR%20030%202013/Mesa%203%20Agosto%2031%202017/AIFT09%20Inf%20Ejec%20Mesa%203%202017%20Cart%20R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Hoja2"/>
      <sheetName val="Hoja1"/>
      <sheetName val="Informe Consolidado"/>
    </sheetNames>
    <sheetDataSet>
      <sheetData sheetId="0" refreshError="1"/>
      <sheetData sheetId="1" refreshError="1"/>
      <sheetData sheetId="2">
        <row r="2">
          <cell r="B2" t="str">
            <v>DEPARTAMENTO ADMINISTRATIVO DE SEGURIDAD SOCIAL DE SUCRE</v>
          </cell>
        </row>
        <row r="3">
          <cell r="B3" t="str">
            <v xml:space="preserve">DEPARTAMENTO ADMINISTRATIVO DISTRITAL DE SALUD  - DADIS </v>
          </cell>
        </row>
        <row r="4">
          <cell r="B4" t="str">
            <v>DIRECCIÓN  TERRITORIAL DE SALUD DE CALDAS</v>
          </cell>
        </row>
        <row r="5">
          <cell r="B5" t="str">
            <v>INSTITUTO DEPARTAMENTAL DE SALUD DE NARIÑO</v>
          </cell>
        </row>
        <row r="6">
          <cell r="B6" t="str">
            <v>INSTITUTO DEPARTAMENTAL DE SALUD DE NORTE DE SANTANDER</v>
          </cell>
        </row>
        <row r="7">
          <cell r="B7" t="str">
            <v>INSTITUTO DEPARTAMENTAL DE SALUD DEL CAQUETÁ</v>
          </cell>
        </row>
        <row r="8">
          <cell r="B8" t="str">
            <v>SECRETARÍA  DE SALUD DEL GUAINÍA</v>
          </cell>
        </row>
        <row r="9">
          <cell r="B9" t="str">
            <v>SECRETARÍA  DEPARTAMENTAL DE SALUD DE LA GUAJIRA</v>
          </cell>
        </row>
        <row r="10">
          <cell r="B10" t="str">
            <v>SECRETARÍA DE DESARROLLO DE LA SALUD DEL MAGDALENA</v>
          </cell>
        </row>
        <row r="11">
          <cell r="B11" t="str">
            <v>SECRETARÍA DE SALUD DE BOYACÁ</v>
          </cell>
        </row>
        <row r="12">
          <cell r="B12" t="str">
            <v>SECRETARÍA DE SALUD DE CUNDINAMARCA</v>
          </cell>
        </row>
        <row r="13">
          <cell r="B13" t="str">
            <v>SECRETARÍA DE SALUD DE SANTANDER</v>
          </cell>
        </row>
        <row r="14">
          <cell r="B14" t="str">
            <v>SECRETARÍA DE SALUD DE VAUPÉS</v>
          </cell>
        </row>
        <row r="15">
          <cell r="B15" t="str">
            <v>SECRETARÍA DE SALUD DEPARTAMENTAL DE BOLÍVAR</v>
          </cell>
        </row>
        <row r="16">
          <cell r="B16" t="str">
            <v>SECRETARÍA DE SALUD DEPARTAMENTAL DE CASANARE</v>
          </cell>
        </row>
        <row r="17">
          <cell r="B17" t="str">
            <v>SECRETARÍA DE SALUD DEPARTAMENTAL DEL HUILA</v>
          </cell>
        </row>
        <row r="18">
          <cell r="B18" t="str">
            <v>SECRETARIA DE SALUD DEPARTAMENTAL DEL VALLE DEL CAUCA</v>
          </cell>
        </row>
        <row r="19">
          <cell r="B19" t="str">
            <v>SECRETARÍA DE SALUD DISTRITAL DE BARRANQUILLA</v>
          </cell>
        </row>
        <row r="20">
          <cell r="B20" t="str">
            <v>SECRETARIA DEPARTAMENTAL DE SALUD  DEL GUAVIARE</v>
          </cell>
        </row>
        <row r="21">
          <cell r="B21" t="str">
            <v>SECRETARÍA DEPARTAMENTAL DE SALUD DE QUINDÍO</v>
          </cell>
        </row>
        <row r="22">
          <cell r="B22" t="str">
            <v>SECRETARIA DEPARTAMENTAL DE SALUD DE RISARALDA</v>
          </cell>
        </row>
        <row r="23">
          <cell r="B23" t="str">
            <v>SECRETARÍA DEPARTAMENTAL DE SALUD DE SAN ANDRÉS</v>
          </cell>
        </row>
        <row r="24">
          <cell r="B24" t="str">
            <v>SECRETARIA DEPARTAMENTAL DE SALUD DE TOLIMA</v>
          </cell>
        </row>
        <row r="25">
          <cell r="B25" t="str">
            <v>SECRETARÍA DEPARTAMENTAL DE SALUD DEL AMAZONAS</v>
          </cell>
        </row>
        <row r="26">
          <cell r="B26" t="str">
            <v>SECRETARÍA DEPARTAMENTAL DE SALUD DEL ATLÁNTICO</v>
          </cell>
        </row>
        <row r="27">
          <cell r="B27" t="str">
            <v>SECRETARÍA DEPARTAMENTAL DE SALUD DEL CAUCA</v>
          </cell>
        </row>
        <row r="28">
          <cell r="B28" t="str">
            <v>SECRETARÍA DEPARTAMENTAL DE SALUD DEL CESAR</v>
          </cell>
        </row>
        <row r="29">
          <cell r="B29" t="str">
            <v>SECRETARÍA DEPARTAMENTAL DE SALUD DEL CHOCÓ</v>
          </cell>
        </row>
        <row r="30">
          <cell r="B30" t="str">
            <v>SECRETARÍA DEPARTAMENTAL DE SALUD DEL PUTUMAYO</v>
          </cell>
        </row>
        <row r="31">
          <cell r="B31" t="str">
            <v>SECRETARÍA DEPARTAMENTAL PARA EL DESARROLLO DE LA SALUD DE CÓRDOBA</v>
          </cell>
        </row>
        <row r="32">
          <cell r="B32" t="str">
            <v>SECRETARÍA DISTRITAL DE SALUD DE BOGOTÁ</v>
          </cell>
        </row>
        <row r="33">
          <cell r="B33" t="str">
            <v>SECRETARÍA DISTRITAL DE SALUD DE SANTA MARTA</v>
          </cell>
        </row>
        <row r="34">
          <cell r="B34" t="str">
            <v>SECRETARÍA SECCIONAL DE SALUD DE VICHADA</v>
          </cell>
        </row>
        <row r="35">
          <cell r="B35" t="str">
            <v>SECRETARÍA SECCIONAL DE SALUD DEL META</v>
          </cell>
        </row>
        <row r="36">
          <cell r="B36" t="str">
            <v>SECRETARÍA SECCIONAL DE SALUD Y PROTECCIÓN SOCIAL DE ANTIOQUIA</v>
          </cell>
        </row>
        <row r="37">
          <cell r="B37" t="str">
            <v>UNIDAD ADMINISTRATIVA ESPECIAL DE SALUD DE ARAUCA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Formato"/>
      <sheetName val="Hoja2"/>
      <sheetName val="Ejemplo"/>
      <sheetName val="Hoja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Formato"/>
      <sheetName val="Hoja2"/>
      <sheetName val="Ejemplo"/>
      <sheetName val="Hoja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9"/>
  <sheetViews>
    <sheetView showGridLines="0" tabSelected="1" topLeftCell="A373" workbookViewId="0">
      <selection activeCell="A376" sqref="A376:J376"/>
    </sheetView>
  </sheetViews>
  <sheetFormatPr baseColWidth="10" defaultColWidth="11.42578125" defaultRowHeight="15" x14ac:dyDescent="0.25"/>
  <cols>
    <col min="1" max="1" width="21.5703125" style="138" customWidth="1"/>
    <col min="2" max="2" width="20.140625" style="138" customWidth="1"/>
    <col min="3" max="3" width="13" style="138" customWidth="1"/>
    <col min="4" max="4" width="5.28515625" style="138" customWidth="1"/>
    <col min="5" max="5" width="12.7109375" style="138" bestFit="1" customWidth="1"/>
    <col min="6" max="6" width="15" style="138" customWidth="1"/>
    <col min="7" max="7" width="14.7109375" style="138" customWidth="1"/>
    <col min="8" max="8" width="12.28515625" style="138" customWidth="1"/>
    <col min="9" max="9" width="16.140625" style="138" customWidth="1"/>
    <col min="10" max="10" width="24.7109375" style="138" customWidth="1"/>
    <col min="11" max="11" width="79.7109375" style="138" customWidth="1"/>
    <col min="12" max="16384" width="11.42578125" style="138"/>
  </cols>
  <sheetData>
    <row r="1" spans="1:13" ht="15.75" thickBot="1" x14ac:dyDescent="0.3">
      <c r="A1" s="21"/>
      <c r="B1" s="21"/>
      <c r="C1" s="21"/>
      <c r="D1" s="21"/>
      <c r="E1" s="21"/>
      <c r="F1" s="21"/>
      <c r="G1" s="18"/>
      <c r="H1" s="20"/>
      <c r="I1" s="18"/>
      <c r="J1" s="18"/>
      <c r="K1" s="19"/>
    </row>
    <row r="2" spans="1:13" ht="15" customHeight="1" x14ac:dyDescent="0.25">
      <c r="A2" s="139"/>
      <c r="B2" s="140"/>
      <c r="C2" s="141" t="s">
        <v>36</v>
      </c>
      <c r="D2" s="139" t="s">
        <v>37</v>
      </c>
      <c r="E2" s="142"/>
      <c r="F2" s="142"/>
      <c r="G2" s="142"/>
      <c r="H2" s="142"/>
      <c r="I2" s="141" t="s">
        <v>38</v>
      </c>
      <c r="J2" s="143" t="s">
        <v>50</v>
      </c>
      <c r="L2" s="144"/>
      <c r="M2" s="144"/>
    </row>
    <row r="3" spans="1:13" ht="15.75" thickBot="1" x14ac:dyDescent="0.3">
      <c r="A3" s="145"/>
      <c r="B3" s="146"/>
      <c r="C3" s="147"/>
      <c r="D3" s="148"/>
      <c r="E3" s="149"/>
      <c r="F3" s="149"/>
      <c r="G3" s="149"/>
      <c r="H3" s="149"/>
      <c r="I3" s="147"/>
      <c r="J3" s="150"/>
      <c r="L3" s="144"/>
      <c r="M3" s="144"/>
    </row>
    <row r="4" spans="1:13" ht="15" customHeight="1" x14ac:dyDescent="0.25">
      <c r="A4" s="145"/>
      <c r="B4" s="146"/>
      <c r="C4" s="141" t="s">
        <v>39</v>
      </c>
      <c r="D4" s="139" t="s">
        <v>43</v>
      </c>
      <c r="E4" s="142"/>
      <c r="F4" s="142"/>
      <c r="G4" s="142"/>
      <c r="H4" s="151"/>
      <c r="I4" s="141" t="s">
        <v>40</v>
      </c>
      <c r="J4" s="143">
        <v>1</v>
      </c>
      <c r="L4" s="144"/>
      <c r="M4" s="144"/>
    </row>
    <row r="5" spans="1:13" ht="15.75" thickBot="1" x14ac:dyDescent="0.3">
      <c r="A5" s="152"/>
      <c r="B5" s="153"/>
      <c r="C5" s="147"/>
      <c r="D5" s="154"/>
      <c r="E5" s="155"/>
      <c r="F5" s="155"/>
      <c r="G5" s="155"/>
      <c r="H5" s="156"/>
      <c r="I5" s="147"/>
      <c r="J5" s="150"/>
      <c r="L5" s="144"/>
      <c r="M5" s="144"/>
    </row>
    <row r="6" spans="1:13" ht="15.75" thickBot="1" x14ac:dyDescent="0.3">
      <c r="A6" s="21"/>
      <c r="B6" s="21"/>
      <c r="C6" s="21"/>
      <c r="D6" s="21"/>
      <c r="E6" s="21"/>
      <c r="F6" s="21"/>
      <c r="G6" s="18"/>
      <c r="H6" s="20"/>
      <c r="I6" s="18"/>
      <c r="J6" s="18"/>
      <c r="K6" s="19"/>
      <c r="L6" s="144"/>
      <c r="M6" s="144"/>
    </row>
    <row r="7" spans="1:13" x14ac:dyDescent="0.25">
      <c r="A7" s="132" t="s">
        <v>41</v>
      </c>
      <c r="B7" s="157"/>
      <c r="C7" s="31">
        <v>66</v>
      </c>
      <c r="D7" s="31"/>
      <c r="E7" s="31"/>
      <c r="F7" s="31"/>
      <c r="G7" s="32"/>
      <c r="H7" s="33"/>
      <c r="I7" s="22"/>
      <c r="J7" s="23"/>
    </row>
    <row r="8" spans="1:13" x14ac:dyDescent="0.25">
      <c r="A8" s="133" t="s">
        <v>0</v>
      </c>
      <c r="B8" s="158"/>
      <c r="C8" s="34">
        <v>891480085</v>
      </c>
      <c r="D8" s="34"/>
      <c r="E8" s="34"/>
      <c r="F8" s="34"/>
      <c r="G8" s="35"/>
      <c r="H8" s="36"/>
      <c r="I8" s="18"/>
      <c r="J8" s="24"/>
    </row>
    <row r="9" spans="1:13" x14ac:dyDescent="0.25">
      <c r="A9" s="130" t="s">
        <v>42</v>
      </c>
      <c r="B9" s="159"/>
      <c r="C9" s="66">
        <v>43151</v>
      </c>
      <c r="D9" s="21"/>
      <c r="E9" s="21"/>
      <c r="F9" s="21"/>
      <c r="G9" s="18"/>
      <c r="H9" s="20"/>
      <c r="I9" s="18"/>
      <c r="J9" s="24"/>
    </row>
    <row r="10" spans="1:13" ht="4.5" customHeight="1" thickBot="1" x14ac:dyDescent="0.3">
      <c r="A10" s="25"/>
      <c r="B10" s="26"/>
      <c r="C10" s="26"/>
      <c r="D10" s="26"/>
      <c r="E10" s="26"/>
      <c r="F10" s="26"/>
      <c r="G10" s="27"/>
      <c r="H10" s="28"/>
      <c r="I10" s="27"/>
      <c r="J10" s="29"/>
    </row>
    <row r="11" spans="1:13" x14ac:dyDescent="0.25">
      <c r="A11" s="21"/>
      <c r="B11" s="21"/>
      <c r="C11" s="21"/>
      <c r="D11" s="21"/>
      <c r="E11" s="21"/>
      <c r="F11" s="21"/>
      <c r="G11" s="18"/>
      <c r="H11" s="20"/>
      <c r="I11" s="18"/>
      <c r="J11" s="18"/>
      <c r="K11" s="19"/>
    </row>
    <row r="12" spans="1:13" ht="15.75" thickBot="1" x14ac:dyDescent="0.3">
      <c r="A12" s="134" t="s">
        <v>1</v>
      </c>
      <c r="B12" s="160"/>
      <c r="C12" s="160"/>
      <c r="D12" s="160"/>
      <c r="E12" s="160"/>
      <c r="F12" s="160"/>
      <c r="G12" s="160"/>
      <c r="H12" s="160"/>
      <c r="I12" s="160"/>
      <c r="J12" s="160"/>
      <c r="K12" s="30"/>
    </row>
    <row r="13" spans="1:13" ht="44.25" customHeight="1" thickBot="1" x14ac:dyDescent="0.3">
      <c r="A13" s="161" t="s">
        <v>2</v>
      </c>
      <c r="B13" s="161" t="s">
        <v>3</v>
      </c>
      <c r="C13" s="161" t="s">
        <v>4</v>
      </c>
      <c r="D13" s="161" t="s">
        <v>5</v>
      </c>
      <c r="E13" s="162" t="s">
        <v>6</v>
      </c>
      <c r="F13" s="161" t="s">
        <v>7</v>
      </c>
      <c r="G13" s="162" t="s">
        <v>8</v>
      </c>
      <c r="H13" s="163" t="s">
        <v>9</v>
      </c>
      <c r="I13" s="162" t="s">
        <v>10</v>
      </c>
      <c r="J13" s="164" t="s">
        <v>44</v>
      </c>
    </row>
    <row r="14" spans="1:13" ht="44.25" customHeight="1" x14ac:dyDescent="0.25">
      <c r="A14" s="37" t="s">
        <v>51</v>
      </c>
      <c r="B14" s="37" t="s">
        <v>69</v>
      </c>
      <c r="C14" s="39">
        <v>900346953</v>
      </c>
      <c r="D14" s="38"/>
      <c r="E14" s="43">
        <v>21300000</v>
      </c>
      <c r="F14" s="41">
        <v>42846</v>
      </c>
      <c r="G14" s="57">
        <v>23580000</v>
      </c>
      <c r="H14" s="58">
        <v>42837</v>
      </c>
      <c r="I14" s="47"/>
      <c r="J14" s="47" t="s">
        <v>167</v>
      </c>
    </row>
    <row r="15" spans="1:13" ht="44.25" customHeight="1" x14ac:dyDescent="0.25">
      <c r="A15" s="37" t="s">
        <v>51</v>
      </c>
      <c r="B15" s="37" t="s">
        <v>69</v>
      </c>
      <c r="C15" s="39">
        <v>900346953</v>
      </c>
      <c r="D15" s="38"/>
      <c r="E15" s="43">
        <v>21300000</v>
      </c>
      <c r="F15" s="41">
        <v>42867</v>
      </c>
      <c r="G15" s="46">
        <v>21300000</v>
      </c>
      <c r="H15" s="41">
        <v>42867</v>
      </c>
      <c r="I15" s="47"/>
      <c r="J15" s="47"/>
    </row>
    <row r="16" spans="1:13" ht="44.25" customHeight="1" x14ac:dyDescent="0.25">
      <c r="A16" s="37" t="s">
        <v>51</v>
      </c>
      <c r="B16" s="37" t="s">
        <v>68</v>
      </c>
      <c r="C16" s="39">
        <v>900247710</v>
      </c>
      <c r="D16" s="38"/>
      <c r="E16" s="43">
        <v>24200000</v>
      </c>
      <c r="F16" s="41">
        <v>42846</v>
      </c>
      <c r="G16" s="46">
        <v>24200000</v>
      </c>
      <c r="H16" s="58">
        <v>42837</v>
      </c>
      <c r="I16" s="47"/>
      <c r="J16" s="47"/>
    </row>
    <row r="17" spans="1:11" ht="44.25" customHeight="1" x14ac:dyDescent="0.25">
      <c r="A17" s="37" t="s">
        <v>51</v>
      </c>
      <c r="B17" s="37" t="s">
        <v>71</v>
      </c>
      <c r="C17" s="39">
        <v>900457796</v>
      </c>
      <c r="D17" s="38"/>
      <c r="E17" s="43">
        <v>22813000</v>
      </c>
      <c r="F17" s="41">
        <v>42846</v>
      </c>
      <c r="G17" s="43">
        <v>22813000</v>
      </c>
      <c r="H17" s="58">
        <v>42837</v>
      </c>
      <c r="I17" s="49"/>
      <c r="J17" s="165"/>
    </row>
    <row r="18" spans="1:11" ht="44.25" customHeight="1" x14ac:dyDescent="0.25">
      <c r="A18" s="37" t="s">
        <v>51</v>
      </c>
      <c r="B18" s="37" t="s">
        <v>81</v>
      </c>
      <c r="C18" s="39">
        <v>891401308</v>
      </c>
      <c r="D18" s="38"/>
      <c r="E18" s="43">
        <v>17500000</v>
      </c>
      <c r="F18" s="41">
        <v>42846</v>
      </c>
      <c r="G18" s="43">
        <v>17500000</v>
      </c>
      <c r="H18" s="58">
        <v>42837</v>
      </c>
      <c r="I18" s="47"/>
      <c r="J18" s="47"/>
    </row>
    <row r="19" spans="1:11" ht="44.25" customHeight="1" x14ac:dyDescent="0.25">
      <c r="A19" s="37" t="s">
        <v>51</v>
      </c>
      <c r="B19" s="37" t="s">
        <v>72</v>
      </c>
      <c r="C19" s="39">
        <v>891901296</v>
      </c>
      <c r="D19" s="38"/>
      <c r="E19" s="43">
        <v>8720000</v>
      </c>
      <c r="F19" s="41">
        <v>42846</v>
      </c>
      <c r="G19" s="46"/>
      <c r="H19" s="58">
        <v>42837</v>
      </c>
      <c r="I19" s="47"/>
      <c r="J19" s="47"/>
    </row>
    <row r="20" spans="1:11" ht="44.25" customHeight="1" x14ac:dyDescent="0.25">
      <c r="A20" s="37" t="s">
        <v>51</v>
      </c>
      <c r="B20" s="37" t="s">
        <v>57</v>
      </c>
      <c r="C20" s="39">
        <v>816005003</v>
      </c>
      <c r="D20" s="38"/>
      <c r="E20" s="43">
        <v>2125000</v>
      </c>
      <c r="F20" s="41">
        <v>42846</v>
      </c>
      <c r="G20" s="46">
        <v>2125000</v>
      </c>
      <c r="H20" s="53">
        <v>42837</v>
      </c>
      <c r="I20" s="47">
        <v>0</v>
      </c>
      <c r="J20" s="47" t="s">
        <v>92</v>
      </c>
    </row>
    <row r="21" spans="1:11" ht="44.25" customHeight="1" x14ac:dyDescent="0.25">
      <c r="A21" s="37" t="s">
        <v>51</v>
      </c>
      <c r="B21" s="37" t="s">
        <v>82</v>
      </c>
      <c r="C21" s="39">
        <v>891408747</v>
      </c>
      <c r="D21" s="38"/>
      <c r="E21" s="43">
        <v>27100000</v>
      </c>
      <c r="F21" s="41">
        <v>42846</v>
      </c>
      <c r="G21" s="46">
        <v>27100000</v>
      </c>
      <c r="H21" s="53">
        <v>42837</v>
      </c>
      <c r="I21" s="47"/>
      <c r="J21" s="47"/>
    </row>
    <row r="22" spans="1:11" ht="44.25" customHeight="1" x14ac:dyDescent="0.25">
      <c r="A22" s="37" t="s">
        <v>51</v>
      </c>
      <c r="B22" s="37" t="s">
        <v>56</v>
      </c>
      <c r="C22" s="39">
        <v>891411663</v>
      </c>
      <c r="D22" s="38"/>
      <c r="E22" s="43">
        <v>5500000</v>
      </c>
      <c r="F22" s="42">
        <v>42846</v>
      </c>
      <c r="G22" s="72">
        <v>25747395</v>
      </c>
      <c r="H22" s="73">
        <v>42837</v>
      </c>
      <c r="I22" s="47"/>
      <c r="J22" s="100" t="s">
        <v>170</v>
      </c>
    </row>
    <row r="23" spans="1:11" ht="44.25" customHeight="1" x14ac:dyDescent="0.25">
      <c r="A23" s="37" t="s">
        <v>51</v>
      </c>
      <c r="B23" s="37" t="s">
        <v>73</v>
      </c>
      <c r="C23" s="39">
        <v>891401777</v>
      </c>
      <c r="D23" s="38"/>
      <c r="E23" s="43">
        <v>14720000</v>
      </c>
      <c r="F23" s="42">
        <v>42846</v>
      </c>
      <c r="G23" s="46">
        <v>14720000</v>
      </c>
      <c r="H23" s="53">
        <v>42837</v>
      </c>
      <c r="I23" s="47">
        <v>0</v>
      </c>
      <c r="J23" s="47"/>
    </row>
    <row r="24" spans="1:11" ht="44.25" customHeight="1" x14ac:dyDescent="0.25">
      <c r="A24" s="37" t="s">
        <v>51</v>
      </c>
      <c r="B24" s="37" t="s">
        <v>63</v>
      </c>
      <c r="C24" s="39">
        <v>891412126</v>
      </c>
      <c r="D24" s="38"/>
      <c r="E24" s="43">
        <v>1672000</v>
      </c>
      <c r="F24" s="42">
        <v>42846</v>
      </c>
      <c r="G24" s="46">
        <v>1672000</v>
      </c>
      <c r="H24" s="53">
        <v>42837</v>
      </c>
      <c r="I24" s="47"/>
      <c r="J24" s="47"/>
    </row>
    <row r="25" spans="1:11" ht="44.25" customHeight="1" x14ac:dyDescent="0.25">
      <c r="A25" s="37" t="s">
        <v>51</v>
      </c>
      <c r="B25" s="37" t="s">
        <v>69</v>
      </c>
      <c r="C25" s="39">
        <v>891408918</v>
      </c>
      <c r="D25" s="38"/>
      <c r="E25" s="43">
        <v>23580000</v>
      </c>
      <c r="F25" s="42">
        <v>42846</v>
      </c>
      <c r="G25" s="57">
        <v>23580000</v>
      </c>
      <c r="H25" s="58">
        <v>42837</v>
      </c>
      <c r="I25" s="47"/>
      <c r="J25" s="47"/>
    </row>
    <row r="26" spans="1:11" customFormat="1" ht="44.25" customHeight="1" x14ac:dyDescent="0.25">
      <c r="A26" s="37" t="s">
        <v>53</v>
      </c>
      <c r="B26" s="37" t="s">
        <v>62</v>
      </c>
      <c r="C26" s="39">
        <v>891409017</v>
      </c>
      <c r="D26" s="40"/>
      <c r="E26" s="43">
        <v>2925933</v>
      </c>
      <c r="F26" s="41">
        <v>42824</v>
      </c>
      <c r="G26" s="46">
        <v>2925933</v>
      </c>
      <c r="H26" s="59">
        <v>42795</v>
      </c>
      <c r="I26" s="47"/>
      <c r="J26" s="47" t="s">
        <v>93</v>
      </c>
    </row>
    <row r="27" spans="1:11" customFormat="1" ht="44.25" customHeight="1" x14ac:dyDescent="0.25">
      <c r="A27" s="37" t="s">
        <v>53</v>
      </c>
      <c r="B27" s="37" t="s">
        <v>63</v>
      </c>
      <c r="C27" s="39">
        <v>891412126</v>
      </c>
      <c r="D27" s="40"/>
      <c r="E27" s="43">
        <v>4000000</v>
      </c>
      <c r="F27" s="41">
        <v>42855</v>
      </c>
      <c r="G27" s="46">
        <v>4000000</v>
      </c>
      <c r="H27" s="59">
        <v>42817</v>
      </c>
      <c r="I27" s="47"/>
      <c r="J27" s="47"/>
    </row>
    <row r="28" spans="1:11" customFormat="1" ht="44.25" customHeight="1" x14ac:dyDescent="0.25">
      <c r="A28" s="37" t="s">
        <v>53</v>
      </c>
      <c r="B28" s="37" t="s">
        <v>60</v>
      </c>
      <c r="C28" s="39">
        <v>891410661</v>
      </c>
      <c r="D28" s="40"/>
      <c r="E28" s="43">
        <v>30000000</v>
      </c>
      <c r="F28" s="41">
        <v>42824</v>
      </c>
      <c r="G28" s="46">
        <v>40713520</v>
      </c>
      <c r="H28" s="59">
        <v>42795</v>
      </c>
      <c r="I28" s="47"/>
      <c r="J28" s="47"/>
    </row>
    <row r="29" spans="1:11" customFormat="1" ht="44.25" customHeight="1" x14ac:dyDescent="0.25">
      <c r="A29" s="37" t="s">
        <v>53</v>
      </c>
      <c r="B29" s="37" t="s">
        <v>64</v>
      </c>
      <c r="C29" s="39">
        <v>891409025</v>
      </c>
      <c r="D29" s="40"/>
      <c r="E29" s="43">
        <v>5000000</v>
      </c>
      <c r="F29" s="41">
        <v>42824</v>
      </c>
      <c r="G29" s="46">
        <v>5000000</v>
      </c>
      <c r="H29" s="53">
        <v>42817</v>
      </c>
      <c r="I29" s="47"/>
      <c r="J29" s="47" t="s">
        <v>93</v>
      </c>
    </row>
    <row r="30" spans="1:11" customFormat="1" ht="44.25" customHeight="1" x14ac:dyDescent="0.25">
      <c r="A30" s="37" t="s">
        <v>53</v>
      </c>
      <c r="B30" s="37" t="s">
        <v>89</v>
      </c>
      <c r="C30" s="39">
        <v>900235279</v>
      </c>
      <c r="D30" s="40">
        <v>1</v>
      </c>
      <c r="E30" s="44">
        <v>15000000</v>
      </c>
      <c r="F30" s="41">
        <v>42824</v>
      </c>
      <c r="G30" s="48">
        <v>18000000</v>
      </c>
      <c r="H30" s="53">
        <v>42795</v>
      </c>
      <c r="I30" s="47"/>
      <c r="J30" s="65" t="s">
        <v>97</v>
      </c>
      <c r="K30" s="64"/>
    </row>
    <row r="31" spans="1:11" customFormat="1" ht="44.25" customHeight="1" x14ac:dyDescent="0.25">
      <c r="A31" s="37" t="s">
        <v>53</v>
      </c>
      <c r="B31" s="37" t="s">
        <v>74</v>
      </c>
      <c r="C31" s="39">
        <v>800189984</v>
      </c>
      <c r="D31" s="40">
        <v>6</v>
      </c>
      <c r="E31" s="44">
        <v>125000000</v>
      </c>
      <c r="F31" s="41">
        <v>42809</v>
      </c>
      <c r="G31" s="46">
        <v>499641200</v>
      </c>
      <c r="H31" s="53">
        <v>42803</v>
      </c>
      <c r="I31" s="47"/>
      <c r="J31" s="63" t="s">
        <v>94</v>
      </c>
    </row>
    <row r="32" spans="1:11" customFormat="1" ht="44.25" customHeight="1" x14ac:dyDescent="0.25">
      <c r="A32" s="37" t="s">
        <v>53</v>
      </c>
      <c r="B32" s="37" t="s">
        <v>74</v>
      </c>
      <c r="C32" s="39">
        <v>800189984</v>
      </c>
      <c r="D32" s="40">
        <v>6</v>
      </c>
      <c r="E32" s="44">
        <v>125000000</v>
      </c>
      <c r="F32" s="41">
        <v>42840</v>
      </c>
      <c r="G32" s="46">
        <v>424990691</v>
      </c>
      <c r="H32" s="53">
        <v>42832</v>
      </c>
      <c r="I32" s="47"/>
      <c r="J32" s="47"/>
    </row>
    <row r="33" spans="1:10" customFormat="1" ht="44.25" customHeight="1" x14ac:dyDescent="0.25">
      <c r="A33" s="37" t="s">
        <v>53</v>
      </c>
      <c r="B33" s="37" t="s">
        <v>74</v>
      </c>
      <c r="C33" s="39">
        <v>800189984</v>
      </c>
      <c r="D33" s="40">
        <v>6</v>
      </c>
      <c r="E33" s="44">
        <v>125000000</v>
      </c>
      <c r="F33" s="41">
        <v>42870</v>
      </c>
      <c r="G33" s="46">
        <v>589993901</v>
      </c>
      <c r="H33" s="53">
        <v>42863</v>
      </c>
      <c r="I33" s="47"/>
      <c r="J33" s="47"/>
    </row>
    <row r="34" spans="1:10" customFormat="1" ht="44.25" customHeight="1" x14ac:dyDescent="0.25">
      <c r="A34" s="37" t="s">
        <v>53</v>
      </c>
      <c r="B34" s="37" t="s">
        <v>74</v>
      </c>
      <c r="C34" s="39">
        <v>800189984</v>
      </c>
      <c r="D34" s="40">
        <v>6</v>
      </c>
      <c r="E34" s="44">
        <v>125000000</v>
      </c>
      <c r="F34" s="41">
        <v>42901</v>
      </c>
      <c r="G34" s="46">
        <f>598611381-8624000</f>
        <v>589987381</v>
      </c>
      <c r="H34" s="53">
        <v>42893</v>
      </c>
      <c r="I34" s="47"/>
      <c r="J34" s="47"/>
    </row>
    <row r="35" spans="1:10" customFormat="1" ht="44.25" customHeight="1" x14ac:dyDescent="0.25">
      <c r="A35" s="37" t="s">
        <v>53</v>
      </c>
      <c r="B35" s="37" t="s">
        <v>74</v>
      </c>
      <c r="C35" s="39">
        <v>800189984</v>
      </c>
      <c r="D35" s="40">
        <v>6</v>
      </c>
      <c r="E35" s="44">
        <v>125000000</v>
      </c>
      <c r="F35" s="41">
        <v>42931</v>
      </c>
      <c r="G35" s="46">
        <v>595984229</v>
      </c>
      <c r="H35" s="53">
        <v>42927</v>
      </c>
      <c r="I35" s="47"/>
      <c r="J35" s="47"/>
    </row>
    <row r="36" spans="1:10" customFormat="1" ht="44.25" customHeight="1" x14ac:dyDescent="0.25">
      <c r="A36" s="37" t="s">
        <v>53</v>
      </c>
      <c r="B36" s="37" t="s">
        <v>74</v>
      </c>
      <c r="C36" s="39">
        <v>800189984</v>
      </c>
      <c r="D36" s="40">
        <v>6</v>
      </c>
      <c r="E36" s="44">
        <v>125000000</v>
      </c>
      <c r="F36" s="55">
        <v>42962</v>
      </c>
      <c r="G36" s="46">
        <v>589995700</v>
      </c>
      <c r="H36" s="53">
        <v>42956</v>
      </c>
      <c r="I36" s="47"/>
      <c r="J36" s="47"/>
    </row>
    <row r="37" spans="1:10" customFormat="1" ht="44.25" customHeight="1" x14ac:dyDescent="0.25">
      <c r="A37" s="37" t="s">
        <v>53</v>
      </c>
      <c r="B37" s="37" t="s">
        <v>74</v>
      </c>
      <c r="C37" s="39">
        <v>800189984</v>
      </c>
      <c r="D37" s="40">
        <v>6</v>
      </c>
      <c r="E37" s="44">
        <v>125000000</v>
      </c>
      <c r="F37" s="56">
        <v>42993</v>
      </c>
      <c r="G37" s="46">
        <v>317192468</v>
      </c>
      <c r="H37" s="53">
        <v>42986</v>
      </c>
      <c r="I37" s="47"/>
      <c r="J37" s="47" t="s">
        <v>146</v>
      </c>
    </row>
    <row r="38" spans="1:10" customFormat="1" ht="44.25" customHeight="1" x14ac:dyDescent="0.25">
      <c r="A38" s="37" t="s">
        <v>53</v>
      </c>
      <c r="B38" s="37" t="s">
        <v>74</v>
      </c>
      <c r="C38" s="39">
        <v>800189984</v>
      </c>
      <c r="D38" s="40">
        <v>6</v>
      </c>
      <c r="E38" s="44">
        <v>125000000</v>
      </c>
      <c r="F38" s="45">
        <v>43023</v>
      </c>
      <c r="G38" s="46">
        <v>272701664</v>
      </c>
      <c r="H38" s="53">
        <v>43014</v>
      </c>
      <c r="I38" s="47"/>
      <c r="J38" s="47" t="s">
        <v>146</v>
      </c>
    </row>
    <row r="39" spans="1:10" customFormat="1" ht="44.25" customHeight="1" x14ac:dyDescent="0.25">
      <c r="A39" s="104" t="s">
        <v>53</v>
      </c>
      <c r="B39" s="104" t="s">
        <v>74</v>
      </c>
      <c r="C39" s="105">
        <v>800189984</v>
      </c>
      <c r="D39" s="106">
        <v>6</v>
      </c>
      <c r="E39" s="113">
        <v>125000000</v>
      </c>
      <c r="F39" s="114">
        <v>43054</v>
      </c>
      <c r="G39" s="109"/>
      <c r="H39" s="61"/>
      <c r="I39" s="61"/>
      <c r="J39" s="61"/>
    </row>
    <row r="40" spans="1:10" customFormat="1" ht="44.25" customHeight="1" x14ac:dyDescent="0.25">
      <c r="A40" s="104" t="s">
        <v>53</v>
      </c>
      <c r="B40" s="104" t="s">
        <v>74</v>
      </c>
      <c r="C40" s="105">
        <v>800189984</v>
      </c>
      <c r="D40" s="106">
        <v>6</v>
      </c>
      <c r="E40" s="113">
        <v>125000000</v>
      </c>
      <c r="F40" s="108">
        <v>43084</v>
      </c>
      <c r="G40" s="110"/>
      <c r="H40" s="111"/>
      <c r="I40" s="111"/>
      <c r="J40" s="115"/>
    </row>
    <row r="41" spans="1:10" customFormat="1" ht="44.25" customHeight="1" x14ac:dyDescent="0.25">
      <c r="A41" s="104" t="s">
        <v>53</v>
      </c>
      <c r="B41" s="104" t="s">
        <v>74</v>
      </c>
      <c r="C41" s="105">
        <v>800189984</v>
      </c>
      <c r="D41" s="106">
        <v>6</v>
      </c>
      <c r="E41" s="113">
        <v>125000000</v>
      </c>
      <c r="F41" s="108">
        <v>43115</v>
      </c>
      <c r="G41" s="109"/>
      <c r="H41" s="61"/>
      <c r="I41" s="61"/>
      <c r="J41" s="61"/>
    </row>
    <row r="42" spans="1:10" customFormat="1" ht="44.25" customHeight="1" x14ac:dyDescent="0.25">
      <c r="A42" s="104" t="s">
        <v>53</v>
      </c>
      <c r="B42" s="104" t="s">
        <v>74</v>
      </c>
      <c r="C42" s="105">
        <v>800189984</v>
      </c>
      <c r="D42" s="106">
        <v>6</v>
      </c>
      <c r="E42" s="113">
        <v>125000000</v>
      </c>
      <c r="F42" s="108">
        <v>43146</v>
      </c>
      <c r="G42" s="109"/>
      <c r="H42" s="61"/>
      <c r="I42" s="61"/>
      <c r="J42" s="61"/>
    </row>
    <row r="43" spans="1:10" customFormat="1" ht="44.25" customHeight="1" x14ac:dyDescent="0.25">
      <c r="A43" s="104" t="s">
        <v>53</v>
      </c>
      <c r="B43" s="104" t="s">
        <v>74</v>
      </c>
      <c r="C43" s="105">
        <v>800189984</v>
      </c>
      <c r="D43" s="106">
        <v>6</v>
      </c>
      <c r="E43" s="113">
        <v>125000000</v>
      </c>
      <c r="F43" s="108">
        <v>43174</v>
      </c>
      <c r="G43" s="109"/>
      <c r="H43" s="61"/>
      <c r="I43" s="61"/>
      <c r="J43" s="61"/>
    </row>
    <row r="44" spans="1:10" customFormat="1" ht="44.25" customHeight="1" x14ac:dyDescent="0.25">
      <c r="A44" s="104" t="s">
        <v>53</v>
      </c>
      <c r="B44" s="104" t="s">
        <v>74</v>
      </c>
      <c r="C44" s="105">
        <v>800189984</v>
      </c>
      <c r="D44" s="106">
        <v>6</v>
      </c>
      <c r="E44" s="113">
        <v>125000000</v>
      </c>
      <c r="F44" s="108">
        <v>43205</v>
      </c>
      <c r="G44" s="109"/>
      <c r="H44" s="61"/>
      <c r="I44" s="61"/>
      <c r="J44" s="61"/>
    </row>
    <row r="45" spans="1:10" customFormat="1" ht="44.25" customHeight="1" x14ac:dyDescent="0.25">
      <c r="A45" s="37" t="s">
        <v>53</v>
      </c>
      <c r="B45" s="37" t="s">
        <v>74</v>
      </c>
      <c r="C45" s="39">
        <v>800189984</v>
      </c>
      <c r="D45" s="40">
        <v>6</v>
      </c>
      <c r="E45" s="44">
        <v>125000000</v>
      </c>
      <c r="F45" s="41">
        <v>43235</v>
      </c>
      <c r="G45" s="46"/>
      <c r="H45" s="47"/>
      <c r="I45" s="47"/>
      <c r="J45" s="47"/>
    </row>
    <row r="46" spans="1:10" customFormat="1" ht="44.25" customHeight="1" x14ac:dyDescent="0.25">
      <c r="A46" s="37" t="s">
        <v>53</v>
      </c>
      <c r="B46" s="37" t="s">
        <v>74</v>
      </c>
      <c r="C46" s="39">
        <v>800189984</v>
      </c>
      <c r="D46" s="40">
        <v>6</v>
      </c>
      <c r="E46" s="44">
        <v>125000000</v>
      </c>
      <c r="F46" s="41">
        <v>43266</v>
      </c>
      <c r="G46" s="46"/>
      <c r="H46" s="47"/>
      <c r="I46" s="47"/>
      <c r="J46" s="47"/>
    </row>
    <row r="47" spans="1:10" customFormat="1" ht="44.25" customHeight="1" x14ac:dyDescent="0.25">
      <c r="A47" s="37" t="s">
        <v>53</v>
      </c>
      <c r="B47" s="37" t="s">
        <v>76</v>
      </c>
      <c r="C47" s="39">
        <v>900543368</v>
      </c>
      <c r="D47" s="40">
        <v>1</v>
      </c>
      <c r="E47" s="43"/>
      <c r="F47" s="42"/>
      <c r="G47" s="46">
        <v>4990000</v>
      </c>
      <c r="H47" s="53">
        <v>42864</v>
      </c>
      <c r="I47" s="47"/>
      <c r="J47" s="47" t="s">
        <v>95</v>
      </c>
    </row>
    <row r="48" spans="1:10" customFormat="1" ht="44.25" customHeight="1" x14ac:dyDescent="0.25">
      <c r="A48" s="37" t="s">
        <v>53</v>
      </c>
      <c r="B48" s="37" t="s">
        <v>77</v>
      </c>
      <c r="C48" s="40">
        <v>900319795</v>
      </c>
      <c r="D48" s="40">
        <v>2</v>
      </c>
      <c r="E48" s="43"/>
      <c r="F48" s="42"/>
      <c r="G48" s="60" t="s">
        <v>90</v>
      </c>
      <c r="H48" s="61" t="s">
        <v>91</v>
      </c>
      <c r="I48" s="61"/>
      <c r="J48" s="47"/>
    </row>
    <row r="49" spans="1:10" customFormat="1" ht="44.25" customHeight="1" x14ac:dyDescent="0.25">
      <c r="A49" s="37" t="s">
        <v>54</v>
      </c>
      <c r="B49" s="37" t="s">
        <v>70</v>
      </c>
      <c r="C49" s="39">
        <v>805017681</v>
      </c>
      <c r="D49" s="40"/>
      <c r="E49" s="43">
        <v>659163</v>
      </c>
      <c r="F49" s="42">
        <v>42824</v>
      </c>
      <c r="G49" s="46">
        <v>2000000</v>
      </c>
      <c r="H49" s="53">
        <v>42864</v>
      </c>
      <c r="I49" s="47"/>
      <c r="J49" s="47"/>
    </row>
    <row r="50" spans="1:10" customFormat="1" ht="44.25" customHeight="1" x14ac:dyDescent="0.25">
      <c r="A50" s="37" t="s">
        <v>54</v>
      </c>
      <c r="B50" s="37" t="s">
        <v>62</v>
      </c>
      <c r="C50" s="39">
        <v>891409017</v>
      </c>
      <c r="D50" s="40">
        <v>5</v>
      </c>
      <c r="E50" s="43">
        <v>1200000</v>
      </c>
      <c r="F50" s="42">
        <v>42802</v>
      </c>
      <c r="G50" s="46">
        <v>1200000</v>
      </c>
      <c r="H50" s="53">
        <v>42801</v>
      </c>
      <c r="I50" s="47"/>
      <c r="J50" s="52"/>
    </row>
    <row r="51" spans="1:10" customFormat="1" ht="44.25" customHeight="1" x14ac:dyDescent="0.25">
      <c r="A51" s="37" t="s">
        <v>54</v>
      </c>
      <c r="B51" s="37" t="s">
        <v>62</v>
      </c>
      <c r="C51" s="39">
        <v>891409017</v>
      </c>
      <c r="D51" s="40">
        <v>5</v>
      </c>
      <c r="E51" s="43">
        <v>1443670</v>
      </c>
      <c r="F51" s="42">
        <v>42834</v>
      </c>
      <c r="G51" s="46">
        <v>1460002</v>
      </c>
      <c r="H51" s="53">
        <v>42832</v>
      </c>
      <c r="I51" s="47"/>
      <c r="J51" s="47"/>
    </row>
    <row r="52" spans="1:10" customFormat="1" ht="44.25" customHeight="1" x14ac:dyDescent="0.25">
      <c r="A52" s="37" t="s">
        <v>54</v>
      </c>
      <c r="B52" s="37" t="s">
        <v>69</v>
      </c>
      <c r="C52" s="39">
        <v>891408918</v>
      </c>
      <c r="D52" s="40">
        <v>1</v>
      </c>
      <c r="E52" s="43">
        <v>1327019</v>
      </c>
      <c r="F52" s="42">
        <v>42802</v>
      </c>
      <c r="G52" s="67">
        <v>1327019</v>
      </c>
      <c r="H52" s="53">
        <v>42801</v>
      </c>
      <c r="I52" s="57"/>
      <c r="J52" s="47" t="s">
        <v>167</v>
      </c>
    </row>
    <row r="53" spans="1:10" customFormat="1" ht="24" x14ac:dyDescent="0.25">
      <c r="A53" s="37" t="s">
        <v>52</v>
      </c>
      <c r="B53" s="37" t="s">
        <v>80</v>
      </c>
      <c r="C53" s="39">
        <v>800004808</v>
      </c>
      <c r="D53" s="40">
        <v>4</v>
      </c>
      <c r="E53" s="43"/>
      <c r="F53" s="42"/>
      <c r="G53" s="50">
        <v>73377773</v>
      </c>
      <c r="H53" s="51">
        <v>43140</v>
      </c>
      <c r="I53" s="52"/>
      <c r="J53" s="62" t="s">
        <v>96</v>
      </c>
    </row>
    <row r="54" spans="1:10" customFormat="1" x14ac:dyDescent="0.25">
      <c r="A54" s="106" t="s">
        <v>67</v>
      </c>
      <c r="B54" s="104" t="s">
        <v>70</v>
      </c>
      <c r="C54" s="106">
        <v>805017681</v>
      </c>
      <c r="D54" s="106"/>
      <c r="E54" s="107">
        <v>22559409</v>
      </c>
      <c r="F54" s="112">
        <v>42835</v>
      </c>
      <c r="G54" s="110"/>
      <c r="H54" s="111"/>
      <c r="I54" s="111"/>
      <c r="J54" s="111"/>
    </row>
    <row r="55" spans="1:10" customFormat="1" x14ac:dyDescent="0.25">
      <c r="A55" s="106" t="s">
        <v>67</v>
      </c>
      <c r="B55" s="104" t="s">
        <v>70</v>
      </c>
      <c r="C55" s="106">
        <v>805017681</v>
      </c>
      <c r="D55" s="106"/>
      <c r="E55" s="107">
        <v>22559409</v>
      </c>
      <c r="F55" s="112">
        <v>42867</v>
      </c>
      <c r="G55" s="110"/>
      <c r="H55" s="111"/>
      <c r="I55" s="111"/>
      <c r="J55" s="111"/>
    </row>
    <row r="56" spans="1:10" customFormat="1" x14ac:dyDescent="0.25">
      <c r="A56" s="106" t="s">
        <v>67</v>
      </c>
      <c r="B56" s="104" t="s">
        <v>70</v>
      </c>
      <c r="C56" s="106">
        <v>805017681</v>
      </c>
      <c r="D56" s="106"/>
      <c r="E56" s="107">
        <v>22559409</v>
      </c>
      <c r="F56" s="112">
        <v>42898</v>
      </c>
      <c r="G56" s="110"/>
      <c r="H56" s="111"/>
      <c r="I56" s="111"/>
      <c r="J56" s="111"/>
    </row>
    <row r="57" spans="1:10" ht="24" x14ac:dyDescent="0.25">
      <c r="A57" s="37" t="s">
        <v>51</v>
      </c>
      <c r="B57" s="37" t="s">
        <v>81</v>
      </c>
      <c r="C57" s="39">
        <v>891401308</v>
      </c>
      <c r="D57" s="38">
        <v>7</v>
      </c>
      <c r="E57" s="43">
        <v>17107274</v>
      </c>
      <c r="F57" s="41">
        <v>42907</v>
      </c>
      <c r="G57" s="43">
        <v>17107274</v>
      </c>
      <c r="H57" s="69">
        <v>42990</v>
      </c>
      <c r="I57" s="49"/>
      <c r="J57" s="49"/>
    </row>
    <row r="58" spans="1:10" ht="36" x14ac:dyDescent="0.25">
      <c r="A58" s="37" t="s">
        <v>51</v>
      </c>
      <c r="B58" s="37" t="s">
        <v>73</v>
      </c>
      <c r="C58" s="39">
        <v>891401777</v>
      </c>
      <c r="D58" s="38"/>
      <c r="E58" s="43">
        <v>2116578</v>
      </c>
      <c r="F58" s="41">
        <v>42907</v>
      </c>
      <c r="G58" s="43">
        <v>2116578</v>
      </c>
      <c r="H58" s="69">
        <v>42971</v>
      </c>
      <c r="I58" s="49"/>
      <c r="J58" s="49"/>
    </row>
    <row r="59" spans="1:10" ht="24" x14ac:dyDescent="0.25">
      <c r="A59" s="37" t="s">
        <v>51</v>
      </c>
      <c r="B59" s="37" t="s">
        <v>60</v>
      </c>
      <c r="C59" s="39">
        <v>891410661</v>
      </c>
      <c r="D59" s="38"/>
      <c r="E59" s="43">
        <v>1470000</v>
      </c>
      <c r="F59" s="41">
        <v>42907</v>
      </c>
      <c r="G59" s="48">
        <v>1470000</v>
      </c>
      <c r="H59" s="69">
        <v>42929</v>
      </c>
      <c r="I59" s="49"/>
      <c r="J59" s="49"/>
    </row>
    <row r="60" spans="1:10" ht="96" x14ac:dyDescent="0.25">
      <c r="A60" s="37" t="s">
        <v>51</v>
      </c>
      <c r="B60" s="37" t="s">
        <v>82</v>
      </c>
      <c r="C60" s="39">
        <v>891408747</v>
      </c>
      <c r="D60" s="38"/>
      <c r="E60" s="43">
        <v>37741055</v>
      </c>
      <c r="F60" s="41">
        <v>42907</v>
      </c>
      <c r="G60" s="43">
        <v>37741055</v>
      </c>
      <c r="H60" s="69">
        <v>42971</v>
      </c>
      <c r="I60" s="49"/>
      <c r="J60" s="166" t="s">
        <v>98</v>
      </c>
    </row>
    <row r="61" spans="1:10" ht="24" x14ac:dyDescent="0.25">
      <c r="A61" s="37" t="s">
        <v>51</v>
      </c>
      <c r="B61" s="37" t="s">
        <v>59</v>
      </c>
      <c r="C61" s="39">
        <v>891411665</v>
      </c>
      <c r="D61" s="38"/>
      <c r="E61" s="43">
        <v>2262960</v>
      </c>
      <c r="F61" s="41">
        <v>42907</v>
      </c>
      <c r="G61" s="43">
        <v>2262960</v>
      </c>
      <c r="H61" s="69">
        <v>42971</v>
      </c>
      <c r="I61" s="49"/>
      <c r="J61" s="49"/>
    </row>
    <row r="62" spans="1:10" ht="24.75" x14ac:dyDescent="0.25">
      <c r="A62" s="37" t="s">
        <v>51</v>
      </c>
      <c r="B62" s="37" t="s">
        <v>69</v>
      </c>
      <c r="C62" s="39">
        <v>891408918</v>
      </c>
      <c r="D62" s="38"/>
      <c r="E62" s="43">
        <v>23176796</v>
      </c>
      <c r="F62" s="41">
        <v>42907</v>
      </c>
      <c r="G62" s="48">
        <v>23176796</v>
      </c>
      <c r="H62" s="69">
        <v>42972</v>
      </c>
      <c r="I62" s="89">
        <f>+E62-G62</f>
        <v>0</v>
      </c>
      <c r="J62" s="90" t="s">
        <v>141</v>
      </c>
    </row>
    <row r="63" spans="1:10" ht="36" x14ac:dyDescent="0.25">
      <c r="A63" s="37" t="s">
        <v>51</v>
      </c>
      <c r="B63" s="37" t="s">
        <v>63</v>
      </c>
      <c r="C63" s="39">
        <v>891412126</v>
      </c>
      <c r="D63" s="38"/>
      <c r="E63" s="43">
        <v>11141636</v>
      </c>
      <c r="F63" s="41">
        <v>42907</v>
      </c>
      <c r="G63" s="43">
        <v>11141636</v>
      </c>
      <c r="H63" s="69">
        <v>42971</v>
      </c>
      <c r="I63" s="49"/>
      <c r="J63" s="49"/>
    </row>
    <row r="64" spans="1:10" ht="24" x14ac:dyDescent="0.25">
      <c r="A64" s="37" t="s">
        <v>51</v>
      </c>
      <c r="B64" s="37" t="s">
        <v>61</v>
      </c>
      <c r="C64" s="39">
        <v>891412134</v>
      </c>
      <c r="D64" s="38">
        <v>1</v>
      </c>
      <c r="E64" s="43">
        <v>32638297</v>
      </c>
      <c r="F64" s="41">
        <v>42907</v>
      </c>
      <c r="G64" s="43">
        <v>32638297</v>
      </c>
      <c r="H64" s="69">
        <v>42971</v>
      </c>
      <c r="I64" s="49"/>
      <c r="J64" s="49"/>
    </row>
    <row r="65" spans="1:10" customFormat="1" ht="24" x14ac:dyDescent="0.25">
      <c r="A65" s="37" t="s">
        <v>52</v>
      </c>
      <c r="B65" s="37" t="s">
        <v>60</v>
      </c>
      <c r="C65" s="39">
        <v>891410661</v>
      </c>
      <c r="D65" s="40">
        <v>0</v>
      </c>
      <c r="E65" s="43">
        <v>10254523</v>
      </c>
      <c r="F65" s="42">
        <v>42947</v>
      </c>
      <c r="G65" s="83" t="s">
        <v>124</v>
      </c>
      <c r="H65" s="84">
        <v>42937</v>
      </c>
      <c r="I65" s="85">
        <v>4960176</v>
      </c>
      <c r="J65" s="86" t="s">
        <v>125</v>
      </c>
    </row>
    <row r="66" spans="1:10" customFormat="1" ht="24" x14ac:dyDescent="0.25">
      <c r="A66" s="37" t="s">
        <v>52</v>
      </c>
      <c r="B66" s="37" t="s">
        <v>60</v>
      </c>
      <c r="C66" s="39">
        <v>891410661</v>
      </c>
      <c r="D66" s="40">
        <v>0</v>
      </c>
      <c r="E66" s="43">
        <v>10254523</v>
      </c>
      <c r="F66" s="42">
        <v>42978</v>
      </c>
      <c r="G66" s="83">
        <v>4801677</v>
      </c>
      <c r="H66" s="84">
        <v>42993</v>
      </c>
      <c r="I66" s="85">
        <v>5452846</v>
      </c>
      <c r="J66" s="86" t="s">
        <v>125</v>
      </c>
    </row>
    <row r="67" spans="1:10" customFormat="1" ht="24" x14ac:dyDescent="0.25">
      <c r="A67" s="37" t="s">
        <v>52</v>
      </c>
      <c r="B67" s="37" t="s">
        <v>60</v>
      </c>
      <c r="C67" s="39">
        <v>891410661</v>
      </c>
      <c r="D67" s="40">
        <v>0</v>
      </c>
      <c r="E67" s="43">
        <v>10254523</v>
      </c>
      <c r="F67" s="42">
        <v>43008</v>
      </c>
      <c r="G67" s="87">
        <v>2726423</v>
      </c>
      <c r="H67" s="84">
        <v>43008</v>
      </c>
      <c r="I67" s="85">
        <v>7528100</v>
      </c>
      <c r="J67" s="86" t="s">
        <v>125</v>
      </c>
    </row>
    <row r="68" spans="1:10" customFormat="1" ht="24" x14ac:dyDescent="0.25">
      <c r="A68" s="37" t="s">
        <v>52</v>
      </c>
      <c r="B68" s="37" t="s">
        <v>60</v>
      </c>
      <c r="C68" s="39">
        <v>891410661</v>
      </c>
      <c r="D68" s="40">
        <v>0</v>
      </c>
      <c r="E68" s="43">
        <v>10254523</v>
      </c>
      <c r="F68" s="42">
        <v>43039</v>
      </c>
      <c r="G68" s="87">
        <f>SUM(5127262+5127261)</f>
        <v>10254523</v>
      </c>
      <c r="H68" s="84" t="s">
        <v>126</v>
      </c>
      <c r="I68" s="85"/>
      <c r="J68" s="86" t="s">
        <v>127</v>
      </c>
    </row>
    <row r="69" spans="1:10" customFormat="1" ht="24" x14ac:dyDescent="0.25">
      <c r="A69" s="104" t="s">
        <v>52</v>
      </c>
      <c r="B69" s="104" t="s">
        <v>60</v>
      </c>
      <c r="C69" s="105">
        <v>891410661</v>
      </c>
      <c r="D69" s="106">
        <v>0</v>
      </c>
      <c r="E69" s="107">
        <v>10254523</v>
      </c>
      <c r="F69" s="112">
        <v>43069</v>
      </c>
      <c r="G69" s="110"/>
      <c r="H69" s="111"/>
      <c r="I69" s="111"/>
      <c r="J69" s="111"/>
    </row>
    <row r="70" spans="1:10" customFormat="1" ht="24" x14ac:dyDescent="0.25">
      <c r="A70" s="104" t="s">
        <v>52</v>
      </c>
      <c r="B70" s="104" t="s">
        <v>60</v>
      </c>
      <c r="C70" s="105">
        <v>891410661</v>
      </c>
      <c r="D70" s="106">
        <v>0</v>
      </c>
      <c r="E70" s="107">
        <v>10254523</v>
      </c>
      <c r="F70" s="112">
        <v>43100</v>
      </c>
      <c r="G70" s="110"/>
      <c r="H70" s="111"/>
      <c r="I70" s="111"/>
      <c r="J70" s="111"/>
    </row>
    <row r="71" spans="1:10" customFormat="1" ht="24" x14ac:dyDescent="0.25">
      <c r="A71" s="104" t="s">
        <v>52</v>
      </c>
      <c r="B71" s="104" t="s">
        <v>60</v>
      </c>
      <c r="C71" s="105">
        <v>891410661</v>
      </c>
      <c r="D71" s="106">
        <v>0</v>
      </c>
      <c r="E71" s="107">
        <v>10254523</v>
      </c>
      <c r="F71" s="112">
        <v>43131</v>
      </c>
      <c r="G71" s="110"/>
      <c r="H71" s="111"/>
      <c r="I71" s="111"/>
      <c r="J71" s="111"/>
    </row>
    <row r="72" spans="1:10" customFormat="1" ht="24" x14ac:dyDescent="0.25">
      <c r="A72" s="104" t="s">
        <v>52</v>
      </c>
      <c r="B72" s="104" t="s">
        <v>60</v>
      </c>
      <c r="C72" s="105">
        <v>891410661</v>
      </c>
      <c r="D72" s="106">
        <v>0</v>
      </c>
      <c r="E72" s="107">
        <v>10254523</v>
      </c>
      <c r="F72" s="112">
        <v>43159</v>
      </c>
      <c r="G72" s="110"/>
      <c r="H72" s="111"/>
      <c r="I72" s="111"/>
      <c r="J72" s="111"/>
    </row>
    <row r="73" spans="1:10" customFormat="1" ht="24" x14ac:dyDescent="0.25">
      <c r="A73" s="104" t="s">
        <v>52</v>
      </c>
      <c r="B73" s="104" t="s">
        <v>60</v>
      </c>
      <c r="C73" s="105">
        <v>891410661</v>
      </c>
      <c r="D73" s="106">
        <v>0</v>
      </c>
      <c r="E73" s="107">
        <v>10254523</v>
      </c>
      <c r="F73" s="112">
        <v>43190</v>
      </c>
      <c r="G73" s="110"/>
      <c r="H73" s="111"/>
      <c r="I73" s="111"/>
      <c r="J73" s="111"/>
    </row>
    <row r="74" spans="1:10" customFormat="1" ht="24" x14ac:dyDescent="0.25">
      <c r="A74" s="104" t="s">
        <v>52</v>
      </c>
      <c r="B74" s="104" t="s">
        <v>60</v>
      </c>
      <c r="C74" s="105">
        <v>891410661</v>
      </c>
      <c r="D74" s="106">
        <v>0</v>
      </c>
      <c r="E74" s="107">
        <v>10254523</v>
      </c>
      <c r="F74" s="112">
        <v>43220</v>
      </c>
      <c r="G74" s="110"/>
      <c r="H74" s="111"/>
      <c r="I74" s="111"/>
      <c r="J74" s="111"/>
    </row>
    <row r="75" spans="1:10" customFormat="1" ht="24" x14ac:dyDescent="0.25">
      <c r="A75" s="37" t="s">
        <v>52</v>
      </c>
      <c r="B75" s="37" t="s">
        <v>60</v>
      </c>
      <c r="C75" s="39">
        <v>891410661</v>
      </c>
      <c r="D75" s="40">
        <v>0</v>
      </c>
      <c r="E75" s="43">
        <v>10254523</v>
      </c>
      <c r="F75" s="42">
        <v>43251</v>
      </c>
      <c r="G75" s="48"/>
      <c r="H75" s="49"/>
      <c r="I75" s="49"/>
      <c r="J75" s="49"/>
    </row>
    <row r="76" spans="1:10" customFormat="1" ht="24" x14ac:dyDescent="0.25">
      <c r="A76" s="37" t="s">
        <v>52</v>
      </c>
      <c r="B76" s="37" t="s">
        <v>60</v>
      </c>
      <c r="C76" s="39">
        <v>891410661</v>
      </c>
      <c r="D76" s="40">
        <v>0</v>
      </c>
      <c r="E76" s="43">
        <v>10254527</v>
      </c>
      <c r="F76" s="42">
        <v>43281</v>
      </c>
      <c r="G76" s="48"/>
      <c r="H76" s="49"/>
      <c r="I76" s="49"/>
      <c r="J76" s="49"/>
    </row>
    <row r="77" spans="1:10" customFormat="1" ht="36" x14ac:dyDescent="0.25">
      <c r="A77" s="37" t="s">
        <v>52</v>
      </c>
      <c r="B77" s="37" t="s">
        <v>111</v>
      </c>
      <c r="C77" s="39">
        <v>891900446</v>
      </c>
      <c r="D77" s="40">
        <v>6</v>
      </c>
      <c r="E77" s="43">
        <v>80000000</v>
      </c>
      <c r="F77" s="42">
        <v>43281</v>
      </c>
      <c r="G77" s="87">
        <v>80000000</v>
      </c>
      <c r="H77" s="84">
        <v>42902</v>
      </c>
      <c r="I77" s="85"/>
      <c r="J77" s="86" t="s">
        <v>127</v>
      </c>
    </row>
    <row r="78" spans="1:10" customFormat="1" ht="36" x14ac:dyDescent="0.25">
      <c r="A78" s="37" t="s">
        <v>52</v>
      </c>
      <c r="B78" s="37" t="s">
        <v>111</v>
      </c>
      <c r="C78" s="39">
        <v>891900446</v>
      </c>
      <c r="D78" s="40">
        <v>6</v>
      </c>
      <c r="E78" s="43">
        <v>13000000</v>
      </c>
      <c r="F78" s="42">
        <v>42947</v>
      </c>
      <c r="G78" s="87">
        <f>SUM(27940115+14940115)</f>
        <v>42880230</v>
      </c>
      <c r="H78" s="86" t="s">
        <v>128</v>
      </c>
      <c r="I78" s="85">
        <v>29880230</v>
      </c>
      <c r="J78" s="86" t="s">
        <v>129</v>
      </c>
    </row>
    <row r="79" spans="1:10" customFormat="1" ht="36" x14ac:dyDescent="0.25">
      <c r="A79" s="37" t="s">
        <v>52</v>
      </c>
      <c r="B79" s="37" t="s">
        <v>111</v>
      </c>
      <c r="C79" s="39">
        <v>891900446</v>
      </c>
      <c r="D79" s="40">
        <v>6</v>
      </c>
      <c r="E79" s="43">
        <v>13000000</v>
      </c>
      <c r="F79" s="42">
        <v>42978</v>
      </c>
      <c r="G79" s="87">
        <v>5000930</v>
      </c>
      <c r="H79" s="84">
        <v>42965</v>
      </c>
      <c r="I79" s="85">
        <v>7999070</v>
      </c>
      <c r="J79" s="86" t="s">
        <v>125</v>
      </c>
    </row>
    <row r="80" spans="1:10" customFormat="1" ht="36" x14ac:dyDescent="0.25">
      <c r="A80" s="37" t="s">
        <v>52</v>
      </c>
      <c r="B80" s="37" t="s">
        <v>111</v>
      </c>
      <c r="C80" s="39">
        <v>891900446</v>
      </c>
      <c r="D80" s="40">
        <v>6</v>
      </c>
      <c r="E80" s="43">
        <v>13000000</v>
      </c>
      <c r="F80" s="42">
        <v>43008</v>
      </c>
      <c r="G80" s="87">
        <v>35554993</v>
      </c>
      <c r="H80" s="84">
        <v>42993</v>
      </c>
      <c r="I80" s="85">
        <v>22554993</v>
      </c>
      <c r="J80" s="86" t="s">
        <v>129</v>
      </c>
    </row>
    <row r="81" spans="1:10" customFormat="1" ht="36" x14ac:dyDescent="0.25">
      <c r="A81" s="37" t="s">
        <v>52</v>
      </c>
      <c r="B81" s="37" t="s">
        <v>111</v>
      </c>
      <c r="C81" s="39">
        <v>891900446</v>
      </c>
      <c r="D81" s="40">
        <v>6</v>
      </c>
      <c r="E81" s="43">
        <v>13000000</v>
      </c>
      <c r="F81" s="42">
        <v>43039</v>
      </c>
      <c r="G81" s="87">
        <v>4000000</v>
      </c>
      <c r="H81" s="84">
        <v>43021</v>
      </c>
      <c r="I81" s="85">
        <v>9000000</v>
      </c>
      <c r="J81" s="86" t="s">
        <v>125</v>
      </c>
    </row>
    <row r="82" spans="1:10" customFormat="1" ht="36" x14ac:dyDescent="0.25">
      <c r="A82" s="104" t="s">
        <v>52</v>
      </c>
      <c r="B82" s="104" t="s">
        <v>111</v>
      </c>
      <c r="C82" s="105">
        <v>891900446</v>
      </c>
      <c r="D82" s="106">
        <v>6</v>
      </c>
      <c r="E82" s="107">
        <v>13000000</v>
      </c>
      <c r="F82" s="112">
        <v>43069</v>
      </c>
      <c r="G82" s="110"/>
      <c r="H82" s="111"/>
      <c r="I82" s="111"/>
      <c r="J82" s="111"/>
    </row>
    <row r="83" spans="1:10" customFormat="1" ht="36" x14ac:dyDescent="0.25">
      <c r="A83" s="104" t="s">
        <v>52</v>
      </c>
      <c r="B83" s="104" t="s">
        <v>111</v>
      </c>
      <c r="C83" s="105">
        <v>891900446</v>
      </c>
      <c r="D83" s="106">
        <v>6</v>
      </c>
      <c r="E83" s="107">
        <v>13000000</v>
      </c>
      <c r="F83" s="112">
        <v>43100</v>
      </c>
      <c r="G83" s="110"/>
      <c r="H83" s="111"/>
      <c r="I83" s="111"/>
      <c r="J83" s="111"/>
    </row>
    <row r="84" spans="1:10" customFormat="1" ht="24" x14ac:dyDescent="0.25">
      <c r="A84" s="37" t="s">
        <v>52</v>
      </c>
      <c r="B84" s="37" t="s">
        <v>59</v>
      </c>
      <c r="C84" s="39">
        <v>891411665</v>
      </c>
      <c r="D84" s="40">
        <v>4</v>
      </c>
      <c r="E84" s="43">
        <v>5673854</v>
      </c>
      <c r="F84" s="42">
        <v>42947</v>
      </c>
      <c r="G84" s="87">
        <f>SUM(4952670+2935158)</f>
        <v>7887828</v>
      </c>
      <c r="H84" s="84" t="s">
        <v>130</v>
      </c>
      <c r="I84" s="85">
        <v>2213974</v>
      </c>
      <c r="J84" s="86" t="s">
        <v>129</v>
      </c>
    </row>
    <row r="85" spans="1:10" customFormat="1" ht="24" x14ac:dyDescent="0.25">
      <c r="A85" s="104" t="s">
        <v>52</v>
      </c>
      <c r="B85" s="104" t="s">
        <v>59</v>
      </c>
      <c r="C85" s="105">
        <v>891411665</v>
      </c>
      <c r="D85" s="106">
        <v>4</v>
      </c>
      <c r="E85" s="107">
        <v>5673854</v>
      </c>
      <c r="F85" s="112">
        <v>42978</v>
      </c>
      <c r="G85" s="116"/>
      <c r="H85" s="117"/>
      <c r="I85" s="111"/>
      <c r="J85" s="117" t="s">
        <v>125</v>
      </c>
    </row>
    <row r="86" spans="1:10" customFormat="1" ht="24" x14ac:dyDescent="0.25">
      <c r="A86" s="37" t="s">
        <v>52</v>
      </c>
      <c r="B86" s="37" t="s">
        <v>59</v>
      </c>
      <c r="C86" s="39">
        <v>891411665</v>
      </c>
      <c r="D86" s="40">
        <v>4</v>
      </c>
      <c r="E86" s="43">
        <v>5673854</v>
      </c>
      <c r="F86" s="42">
        <v>43008</v>
      </c>
      <c r="G86" s="87">
        <f>SUM(2656780+1508537)</f>
        <v>4165317</v>
      </c>
      <c r="H86" s="86" t="s">
        <v>131</v>
      </c>
      <c r="I86" s="85">
        <v>1508537</v>
      </c>
      <c r="J86" s="86" t="s">
        <v>125</v>
      </c>
    </row>
    <row r="87" spans="1:10" customFormat="1" ht="24" x14ac:dyDescent="0.25">
      <c r="A87" s="37" t="s">
        <v>52</v>
      </c>
      <c r="B87" s="37" t="s">
        <v>59</v>
      </c>
      <c r="C87" s="39">
        <v>891411665</v>
      </c>
      <c r="D87" s="40">
        <v>4</v>
      </c>
      <c r="E87" s="43">
        <v>5673855</v>
      </c>
      <c r="F87" s="42">
        <v>43039</v>
      </c>
      <c r="G87" s="87">
        <f>SUM(2836927+2836927)</f>
        <v>5673854</v>
      </c>
      <c r="H87" s="86" t="s">
        <v>126</v>
      </c>
      <c r="I87" s="49"/>
      <c r="J87" s="86" t="s">
        <v>127</v>
      </c>
    </row>
    <row r="88" spans="1:10" customFormat="1" ht="24" x14ac:dyDescent="0.25">
      <c r="A88" s="37" t="s">
        <v>52</v>
      </c>
      <c r="B88" s="37" t="s">
        <v>64</v>
      </c>
      <c r="C88" s="39">
        <v>891409025</v>
      </c>
      <c r="D88" s="40"/>
      <c r="E88" s="43">
        <v>19468074</v>
      </c>
      <c r="F88" s="42">
        <v>42947</v>
      </c>
      <c r="G88" s="87">
        <f>SUM(16204874+2736799)</f>
        <v>18941673</v>
      </c>
      <c r="H88" s="86" t="s">
        <v>132</v>
      </c>
      <c r="I88" s="85">
        <v>526401</v>
      </c>
      <c r="J88" s="86" t="s">
        <v>125</v>
      </c>
    </row>
    <row r="89" spans="1:10" customFormat="1" ht="24" x14ac:dyDescent="0.25">
      <c r="A89" s="104" t="s">
        <v>52</v>
      </c>
      <c r="B89" s="104" t="s">
        <v>64</v>
      </c>
      <c r="C89" s="105">
        <v>891409025</v>
      </c>
      <c r="D89" s="106"/>
      <c r="E89" s="107">
        <v>3785460</v>
      </c>
      <c r="F89" s="112">
        <v>42978</v>
      </c>
      <c r="G89" s="116"/>
      <c r="H89" s="117"/>
      <c r="I89" s="111"/>
      <c r="J89" s="117" t="s">
        <v>125</v>
      </c>
    </row>
    <row r="90" spans="1:10" customFormat="1" ht="24" x14ac:dyDescent="0.25">
      <c r="A90" s="37" t="s">
        <v>52</v>
      </c>
      <c r="B90" s="37" t="s">
        <v>64</v>
      </c>
      <c r="C90" s="39">
        <v>891409025</v>
      </c>
      <c r="D90" s="40"/>
      <c r="E90" s="43">
        <v>3785460</v>
      </c>
      <c r="F90" s="42">
        <v>43008</v>
      </c>
      <c r="G90" s="87">
        <v>3545080</v>
      </c>
      <c r="H90" s="84">
        <v>42993</v>
      </c>
      <c r="I90" s="85">
        <v>240380</v>
      </c>
      <c r="J90" s="86" t="s">
        <v>125</v>
      </c>
    </row>
    <row r="91" spans="1:10" customFormat="1" ht="24" x14ac:dyDescent="0.25">
      <c r="A91" s="37" t="s">
        <v>52</v>
      </c>
      <c r="B91" s="37" t="s">
        <v>64</v>
      </c>
      <c r="C91" s="39">
        <v>891409025</v>
      </c>
      <c r="D91" s="40"/>
      <c r="E91" s="43">
        <v>3785460</v>
      </c>
      <c r="F91" s="42">
        <v>43039</v>
      </c>
      <c r="G91" s="87">
        <f>SUM(1892730+1892729)</f>
        <v>3785459</v>
      </c>
      <c r="H91" s="86" t="s">
        <v>126</v>
      </c>
      <c r="I91" s="49"/>
      <c r="J91" s="86" t="s">
        <v>127</v>
      </c>
    </row>
    <row r="92" spans="1:10" customFormat="1" ht="24" x14ac:dyDescent="0.25">
      <c r="A92" s="104" t="s">
        <v>52</v>
      </c>
      <c r="B92" s="104" t="s">
        <v>64</v>
      </c>
      <c r="C92" s="105">
        <v>891409025</v>
      </c>
      <c r="D92" s="106"/>
      <c r="E92" s="107">
        <v>3785460</v>
      </c>
      <c r="F92" s="112">
        <v>43069</v>
      </c>
      <c r="G92" s="110"/>
      <c r="H92" s="111"/>
      <c r="I92" s="111"/>
      <c r="J92" s="111"/>
    </row>
    <row r="93" spans="1:10" customFormat="1" ht="24" x14ac:dyDescent="0.25">
      <c r="A93" s="104" t="s">
        <v>52</v>
      </c>
      <c r="B93" s="104" t="s">
        <v>64</v>
      </c>
      <c r="C93" s="105">
        <v>891409025</v>
      </c>
      <c r="D93" s="106"/>
      <c r="E93" s="107">
        <v>3785460</v>
      </c>
      <c r="F93" s="112">
        <v>43100</v>
      </c>
      <c r="G93" s="110"/>
      <c r="H93" s="111"/>
      <c r="I93" s="111"/>
      <c r="J93" s="111"/>
    </row>
    <row r="94" spans="1:10" customFormat="1" ht="24" x14ac:dyDescent="0.25">
      <c r="A94" s="104" t="s">
        <v>52</v>
      </c>
      <c r="B94" s="104" t="s">
        <v>64</v>
      </c>
      <c r="C94" s="105">
        <v>891409025</v>
      </c>
      <c r="D94" s="106"/>
      <c r="E94" s="107">
        <v>3785460</v>
      </c>
      <c r="F94" s="112">
        <v>43131</v>
      </c>
      <c r="G94" s="110"/>
      <c r="H94" s="111"/>
      <c r="I94" s="111"/>
      <c r="J94" s="111"/>
    </row>
    <row r="95" spans="1:10" customFormat="1" ht="24" x14ac:dyDescent="0.25">
      <c r="A95" s="104" t="s">
        <v>52</v>
      </c>
      <c r="B95" s="104" t="s">
        <v>64</v>
      </c>
      <c r="C95" s="105">
        <v>891409025</v>
      </c>
      <c r="D95" s="106"/>
      <c r="E95" s="107">
        <v>3785460</v>
      </c>
      <c r="F95" s="112">
        <v>43159</v>
      </c>
      <c r="G95" s="110"/>
      <c r="H95" s="111"/>
      <c r="I95" s="111"/>
      <c r="J95" s="111"/>
    </row>
    <row r="96" spans="1:10" customFormat="1" ht="24" x14ac:dyDescent="0.25">
      <c r="A96" s="104" t="s">
        <v>52</v>
      </c>
      <c r="B96" s="104" t="s">
        <v>64</v>
      </c>
      <c r="C96" s="105">
        <v>891409025</v>
      </c>
      <c r="D96" s="106"/>
      <c r="E96" s="107">
        <v>3785460</v>
      </c>
      <c r="F96" s="112">
        <v>43190</v>
      </c>
      <c r="G96" s="110"/>
      <c r="H96" s="111"/>
      <c r="I96" s="111"/>
      <c r="J96" s="111"/>
    </row>
    <row r="97" spans="1:10" customFormat="1" ht="24" x14ac:dyDescent="0.25">
      <c r="A97" s="104" t="s">
        <v>52</v>
      </c>
      <c r="B97" s="104" t="s">
        <v>64</v>
      </c>
      <c r="C97" s="105">
        <v>891409025</v>
      </c>
      <c r="D97" s="106"/>
      <c r="E97" s="107">
        <v>3785460</v>
      </c>
      <c r="F97" s="112">
        <v>43220</v>
      </c>
      <c r="G97" s="110"/>
      <c r="H97" s="111"/>
      <c r="I97" s="111"/>
      <c r="J97" s="111"/>
    </row>
    <row r="98" spans="1:10" customFormat="1" ht="24" x14ac:dyDescent="0.25">
      <c r="A98" s="37" t="s">
        <v>52</v>
      </c>
      <c r="B98" s="37" t="s">
        <v>64</v>
      </c>
      <c r="C98" s="39">
        <v>891409025</v>
      </c>
      <c r="D98" s="40"/>
      <c r="E98" s="43">
        <v>3785460</v>
      </c>
      <c r="F98" s="42">
        <v>43251</v>
      </c>
      <c r="G98" s="48"/>
      <c r="H98" s="49"/>
      <c r="I98" s="49"/>
      <c r="J98" s="49"/>
    </row>
    <row r="99" spans="1:10" customFormat="1" ht="24" x14ac:dyDescent="0.25">
      <c r="A99" s="37" t="s">
        <v>52</v>
      </c>
      <c r="B99" s="37" t="s">
        <v>64</v>
      </c>
      <c r="C99" s="39">
        <v>891409025</v>
      </c>
      <c r="D99" s="40"/>
      <c r="E99" s="43">
        <v>3785460</v>
      </c>
      <c r="F99" s="42">
        <v>43281</v>
      </c>
      <c r="G99" s="48"/>
      <c r="H99" s="49"/>
      <c r="I99" s="49"/>
      <c r="J99" s="49"/>
    </row>
    <row r="100" spans="1:10" customFormat="1" ht="24" x14ac:dyDescent="0.25">
      <c r="A100" s="37" t="s">
        <v>52</v>
      </c>
      <c r="B100" s="37" t="s">
        <v>64</v>
      </c>
      <c r="C100" s="39">
        <v>891409025</v>
      </c>
      <c r="D100" s="40"/>
      <c r="E100" s="43">
        <v>3785449</v>
      </c>
      <c r="F100" s="42">
        <v>43312</v>
      </c>
      <c r="G100" s="48"/>
      <c r="H100" s="49"/>
      <c r="I100" s="49"/>
      <c r="J100" s="49"/>
    </row>
    <row r="101" spans="1:10" customFormat="1" ht="24" x14ac:dyDescent="0.25">
      <c r="A101" s="37" t="s">
        <v>52</v>
      </c>
      <c r="B101" s="37" t="s">
        <v>62</v>
      </c>
      <c r="C101" s="39">
        <v>891409017</v>
      </c>
      <c r="D101" s="40"/>
      <c r="E101" s="43">
        <v>20970596</v>
      </c>
      <c r="F101" s="42">
        <v>42947</v>
      </c>
      <c r="G101" s="87">
        <v>48899629</v>
      </c>
      <c r="H101" s="84">
        <v>42923</v>
      </c>
      <c r="I101" s="85">
        <v>27929033</v>
      </c>
      <c r="J101" s="86" t="s">
        <v>129</v>
      </c>
    </row>
    <row r="102" spans="1:10" customFormat="1" ht="24" x14ac:dyDescent="0.25">
      <c r="A102" s="37" t="s">
        <v>52</v>
      </c>
      <c r="B102" s="37" t="s">
        <v>62</v>
      </c>
      <c r="C102" s="39">
        <v>891409017</v>
      </c>
      <c r="D102" s="40"/>
      <c r="E102" s="43">
        <v>4077617</v>
      </c>
      <c r="F102" s="42">
        <v>42978</v>
      </c>
      <c r="G102" s="87"/>
      <c r="H102" s="86"/>
      <c r="I102" s="43">
        <v>4077617</v>
      </c>
      <c r="J102" s="101" t="s">
        <v>171</v>
      </c>
    </row>
    <row r="103" spans="1:10" customFormat="1" ht="24" x14ac:dyDescent="0.25">
      <c r="A103" s="37" t="s">
        <v>52</v>
      </c>
      <c r="B103" s="37" t="s">
        <v>62</v>
      </c>
      <c r="C103" s="39">
        <v>891409017</v>
      </c>
      <c r="D103" s="40"/>
      <c r="E103" s="43">
        <v>4077617</v>
      </c>
      <c r="F103" s="42">
        <v>43008</v>
      </c>
      <c r="G103" s="87"/>
      <c r="H103" s="86"/>
      <c r="I103" s="43">
        <v>4077617</v>
      </c>
      <c r="J103" s="101" t="s">
        <v>171</v>
      </c>
    </row>
    <row r="104" spans="1:10" customFormat="1" ht="24" x14ac:dyDescent="0.25">
      <c r="A104" s="37" t="s">
        <v>52</v>
      </c>
      <c r="B104" s="37" t="s">
        <v>62</v>
      </c>
      <c r="C104" s="39">
        <v>891409017</v>
      </c>
      <c r="D104" s="40"/>
      <c r="E104" s="43">
        <v>4077617</v>
      </c>
      <c r="F104" s="42">
        <v>43039</v>
      </c>
      <c r="G104" s="87"/>
      <c r="H104" s="86"/>
      <c r="I104" s="43">
        <v>4077617</v>
      </c>
      <c r="J104" s="101" t="s">
        <v>171</v>
      </c>
    </row>
    <row r="105" spans="1:10" customFormat="1" ht="24" x14ac:dyDescent="0.25">
      <c r="A105" s="37" t="s">
        <v>52</v>
      </c>
      <c r="B105" s="37" t="s">
        <v>62</v>
      </c>
      <c r="C105" s="39">
        <v>891409017</v>
      </c>
      <c r="D105" s="40"/>
      <c r="E105" s="43">
        <v>4077617</v>
      </c>
      <c r="F105" s="42">
        <v>43069</v>
      </c>
      <c r="G105" s="48"/>
      <c r="H105" s="49"/>
      <c r="I105" s="43">
        <v>4077617</v>
      </c>
      <c r="J105" s="101" t="s">
        <v>171</v>
      </c>
    </row>
    <row r="106" spans="1:10" customFormat="1" ht="24" x14ac:dyDescent="0.25">
      <c r="A106" s="37" t="s">
        <v>52</v>
      </c>
      <c r="B106" s="37" t="s">
        <v>62</v>
      </c>
      <c r="C106" s="39">
        <v>891409017</v>
      </c>
      <c r="D106" s="40"/>
      <c r="E106" s="43">
        <v>4077617</v>
      </c>
      <c r="F106" s="42">
        <v>43100</v>
      </c>
      <c r="G106" s="48"/>
      <c r="H106" s="49"/>
      <c r="I106" s="43">
        <v>4077617</v>
      </c>
      <c r="J106" s="101" t="s">
        <v>171</v>
      </c>
    </row>
    <row r="107" spans="1:10" customFormat="1" ht="24" x14ac:dyDescent="0.25">
      <c r="A107" s="37" t="s">
        <v>52</v>
      </c>
      <c r="B107" s="37" t="s">
        <v>62</v>
      </c>
      <c r="C107" s="39">
        <v>891409017</v>
      </c>
      <c r="D107" s="40"/>
      <c r="E107" s="43">
        <v>4077617</v>
      </c>
      <c r="F107" s="42">
        <v>43131</v>
      </c>
      <c r="G107" s="48"/>
      <c r="H107" s="49"/>
      <c r="I107" s="43">
        <v>4077617</v>
      </c>
      <c r="J107" s="101" t="s">
        <v>171</v>
      </c>
    </row>
    <row r="108" spans="1:10" customFormat="1" ht="24" x14ac:dyDescent="0.25">
      <c r="A108" s="104" t="s">
        <v>52</v>
      </c>
      <c r="B108" s="104" t="s">
        <v>62</v>
      </c>
      <c r="C108" s="105">
        <v>891409017</v>
      </c>
      <c r="D108" s="106"/>
      <c r="E108" s="107">
        <v>4077617</v>
      </c>
      <c r="F108" s="112">
        <v>43159</v>
      </c>
      <c r="G108" s="110"/>
      <c r="H108" s="111"/>
      <c r="I108" s="111"/>
      <c r="J108" s="111"/>
    </row>
    <row r="109" spans="1:10" customFormat="1" ht="24" x14ac:dyDescent="0.25">
      <c r="A109" s="104" t="s">
        <v>52</v>
      </c>
      <c r="B109" s="104" t="s">
        <v>62</v>
      </c>
      <c r="C109" s="105">
        <v>891409017</v>
      </c>
      <c r="D109" s="106"/>
      <c r="E109" s="107">
        <v>4077617</v>
      </c>
      <c r="F109" s="112">
        <v>43190</v>
      </c>
      <c r="G109" s="110"/>
      <c r="H109" s="111"/>
      <c r="I109" s="111"/>
      <c r="J109" s="111"/>
    </row>
    <row r="110" spans="1:10" customFormat="1" ht="24" x14ac:dyDescent="0.25">
      <c r="A110" s="104" t="s">
        <v>52</v>
      </c>
      <c r="B110" s="104" t="s">
        <v>62</v>
      </c>
      <c r="C110" s="105">
        <v>891409017</v>
      </c>
      <c r="D110" s="106"/>
      <c r="E110" s="107">
        <v>4077617</v>
      </c>
      <c r="F110" s="112">
        <v>43220</v>
      </c>
      <c r="G110" s="110"/>
      <c r="H110" s="111"/>
      <c r="I110" s="111"/>
      <c r="J110" s="111"/>
    </row>
    <row r="111" spans="1:10" customFormat="1" ht="24" x14ac:dyDescent="0.25">
      <c r="A111" s="37" t="s">
        <v>52</v>
      </c>
      <c r="B111" s="37" t="s">
        <v>62</v>
      </c>
      <c r="C111" s="39">
        <v>891409017</v>
      </c>
      <c r="D111" s="40"/>
      <c r="E111" s="43">
        <v>4077617</v>
      </c>
      <c r="F111" s="42">
        <v>43251</v>
      </c>
      <c r="G111" s="48"/>
      <c r="H111" s="49"/>
      <c r="I111" s="49"/>
      <c r="J111" s="49"/>
    </row>
    <row r="112" spans="1:10" customFormat="1" ht="24" x14ac:dyDescent="0.25">
      <c r="A112" s="37" t="s">
        <v>52</v>
      </c>
      <c r="B112" s="37" t="s">
        <v>62</v>
      </c>
      <c r="C112" s="39">
        <v>891409017</v>
      </c>
      <c r="D112" s="40"/>
      <c r="E112" s="43">
        <v>4077617</v>
      </c>
      <c r="F112" s="42">
        <v>43281</v>
      </c>
      <c r="G112" s="48"/>
      <c r="H112" s="49"/>
      <c r="I112" s="49"/>
      <c r="J112" s="49"/>
    </row>
    <row r="113" spans="1:10" customFormat="1" ht="24" x14ac:dyDescent="0.25">
      <c r="A113" s="37" t="s">
        <v>52</v>
      </c>
      <c r="B113" s="37" t="s">
        <v>62</v>
      </c>
      <c r="C113" s="39">
        <v>891409017</v>
      </c>
      <c r="D113" s="40"/>
      <c r="E113" s="43">
        <v>4077606</v>
      </c>
      <c r="F113" s="42">
        <v>43312</v>
      </c>
      <c r="G113" s="48"/>
      <c r="H113" s="49"/>
      <c r="I113" s="49"/>
      <c r="J113" s="49"/>
    </row>
    <row r="114" spans="1:10" customFormat="1" ht="24" x14ac:dyDescent="0.25">
      <c r="A114" s="37" t="s">
        <v>52</v>
      </c>
      <c r="B114" s="37" t="s">
        <v>83</v>
      </c>
      <c r="C114" s="39">
        <v>900310490</v>
      </c>
      <c r="D114" s="40">
        <v>0</v>
      </c>
      <c r="E114" s="43">
        <v>8000000</v>
      </c>
      <c r="F114" s="42">
        <v>42947</v>
      </c>
      <c r="G114" s="87">
        <v>8000000</v>
      </c>
      <c r="H114" s="84">
        <v>42923</v>
      </c>
      <c r="I114" s="49"/>
      <c r="J114" s="86" t="s">
        <v>127</v>
      </c>
    </row>
    <row r="115" spans="1:10" customFormat="1" ht="24" x14ac:dyDescent="0.25">
      <c r="A115" s="104" t="s">
        <v>52</v>
      </c>
      <c r="B115" s="104" t="s">
        <v>83</v>
      </c>
      <c r="C115" s="105">
        <v>900310490</v>
      </c>
      <c r="D115" s="106">
        <v>0</v>
      </c>
      <c r="E115" s="107">
        <v>8000000</v>
      </c>
      <c r="F115" s="112">
        <v>42978</v>
      </c>
      <c r="G115" s="116"/>
      <c r="H115" s="117"/>
      <c r="I115" s="111"/>
      <c r="J115" s="117" t="s">
        <v>133</v>
      </c>
    </row>
    <row r="116" spans="1:10" customFormat="1" ht="24" x14ac:dyDescent="0.25">
      <c r="A116" s="37" t="s">
        <v>52</v>
      </c>
      <c r="B116" s="37" t="s">
        <v>83</v>
      </c>
      <c r="C116" s="39">
        <v>900310490</v>
      </c>
      <c r="D116" s="40">
        <v>0</v>
      </c>
      <c r="E116" s="43">
        <v>8000000</v>
      </c>
      <c r="F116" s="42">
        <v>43008</v>
      </c>
      <c r="G116" s="87">
        <v>8000000</v>
      </c>
      <c r="H116" s="84">
        <v>43007</v>
      </c>
      <c r="I116" s="49"/>
      <c r="J116" s="86" t="s">
        <v>127</v>
      </c>
    </row>
    <row r="117" spans="1:10" customFormat="1" ht="24" x14ac:dyDescent="0.25">
      <c r="A117" s="37" t="s">
        <v>52</v>
      </c>
      <c r="B117" s="37" t="s">
        <v>82</v>
      </c>
      <c r="C117" s="39">
        <v>891408747</v>
      </c>
      <c r="D117" s="40">
        <v>9</v>
      </c>
      <c r="E117" s="43">
        <v>4013536</v>
      </c>
      <c r="F117" s="42">
        <v>42947</v>
      </c>
      <c r="G117" s="43">
        <f>SUM(8000000+8000000)</f>
        <v>16000000</v>
      </c>
      <c r="H117" s="84" t="s">
        <v>126</v>
      </c>
      <c r="I117" s="49"/>
      <c r="J117" s="71" t="s">
        <v>134</v>
      </c>
    </row>
    <row r="118" spans="1:10" customFormat="1" ht="24" x14ac:dyDescent="0.25">
      <c r="A118" s="37" t="s">
        <v>52</v>
      </c>
      <c r="B118" s="37" t="s">
        <v>82</v>
      </c>
      <c r="C118" s="39">
        <v>891408747</v>
      </c>
      <c r="D118" s="40">
        <v>9</v>
      </c>
      <c r="E118" s="43">
        <v>4013536</v>
      </c>
      <c r="F118" s="42">
        <v>42978</v>
      </c>
      <c r="G118" s="87">
        <v>5021645</v>
      </c>
      <c r="H118" s="84">
        <v>42923</v>
      </c>
      <c r="I118" s="85">
        <v>1008109</v>
      </c>
      <c r="J118" s="86" t="s">
        <v>129</v>
      </c>
    </row>
    <row r="119" spans="1:10" customFormat="1" ht="24" x14ac:dyDescent="0.25">
      <c r="A119" s="104" t="s">
        <v>52</v>
      </c>
      <c r="B119" s="104" t="s">
        <v>82</v>
      </c>
      <c r="C119" s="105">
        <v>891408747</v>
      </c>
      <c r="D119" s="106">
        <v>9</v>
      </c>
      <c r="E119" s="107">
        <v>4013535</v>
      </c>
      <c r="F119" s="112">
        <v>43008</v>
      </c>
      <c r="G119" s="116"/>
      <c r="H119" s="117"/>
      <c r="I119" s="111"/>
      <c r="J119" s="117" t="s">
        <v>125</v>
      </c>
    </row>
    <row r="120" spans="1:10" customFormat="1" x14ac:dyDescent="0.25">
      <c r="A120" s="37" t="s">
        <v>52</v>
      </c>
      <c r="B120" s="37" t="s">
        <v>57</v>
      </c>
      <c r="C120" s="39">
        <v>816005003</v>
      </c>
      <c r="D120" s="40">
        <v>5</v>
      </c>
      <c r="E120" s="43">
        <v>4329851</v>
      </c>
      <c r="F120" s="42">
        <v>42947</v>
      </c>
      <c r="G120" s="87">
        <v>3758674</v>
      </c>
      <c r="H120" s="84">
        <v>42993</v>
      </c>
      <c r="I120" s="85">
        <v>254861</v>
      </c>
      <c r="J120" s="86" t="s">
        <v>125</v>
      </c>
    </row>
    <row r="121" spans="1:10" customFormat="1" x14ac:dyDescent="0.25">
      <c r="A121" s="104" t="s">
        <v>52</v>
      </c>
      <c r="B121" s="104" t="s">
        <v>57</v>
      </c>
      <c r="C121" s="105">
        <v>816005003</v>
      </c>
      <c r="D121" s="106">
        <v>5</v>
      </c>
      <c r="E121" s="107">
        <v>4329851</v>
      </c>
      <c r="F121" s="112">
        <v>42978</v>
      </c>
      <c r="G121" s="116"/>
      <c r="H121" s="118"/>
      <c r="I121" s="119"/>
      <c r="J121" s="120"/>
    </row>
    <row r="122" spans="1:10" customFormat="1" x14ac:dyDescent="0.25">
      <c r="A122" s="37" t="s">
        <v>52</v>
      </c>
      <c r="B122" s="37" t="s">
        <v>57</v>
      </c>
      <c r="C122" s="39">
        <v>816005003</v>
      </c>
      <c r="D122" s="40">
        <v>5</v>
      </c>
      <c r="E122" s="43">
        <v>4329851</v>
      </c>
      <c r="F122" s="42">
        <v>43008</v>
      </c>
      <c r="G122" s="87">
        <v>5772231</v>
      </c>
      <c r="H122" s="84">
        <v>42923</v>
      </c>
      <c r="I122" s="85">
        <v>1442380</v>
      </c>
      <c r="J122" s="86" t="s">
        <v>129</v>
      </c>
    </row>
    <row r="123" spans="1:10" customFormat="1" x14ac:dyDescent="0.25">
      <c r="A123" s="104" t="s">
        <v>52</v>
      </c>
      <c r="B123" s="104" t="s">
        <v>57</v>
      </c>
      <c r="C123" s="105">
        <v>816005003</v>
      </c>
      <c r="D123" s="106">
        <v>5</v>
      </c>
      <c r="E123" s="107">
        <v>4329851</v>
      </c>
      <c r="F123" s="112">
        <v>43039</v>
      </c>
      <c r="G123" s="116"/>
      <c r="H123" s="117"/>
      <c r="I123" s="111"/>
      <c r="J123" s="117" t="s">
        <v>125</v>
      </c>
    </row>
    <row r="124" spans="1:10" customFormat="1" x14ac:dyDescent="0.25">
      <c r="A124" s="37" t="s">
        <v>52</v>
      </c>
      <c r="B124" s="37" t="s">
        <v>57</v>
      </c>
      <c r="C124" s="39">
        <v>816005003</v>
      </c>
      <c r="D124" s="40">
        <v>5</v>
      </c>
      <c r="E124" s="43">
        <v>4329851</v>
      </c>
      <c r="F124" s="42">
        <v>43069</v>
      </c>
      <c r="G124" s="87">
        <v>4054902</v>
      </c>
      <c r="H124" s="84">
        <v>42993</v>
      </c>
      <c r="I124" s="85">
        <v>2749049</v>
      </c>
      <c r="J124" s="86" t="s">
        <v>125</v>
      </c>
    </row>
    <row r="125" spans="1:10" customFormat="1" x14ac:dyDescent="0.25">
      <c r="A125" s="37" t="s">
        <v>52</v>
      </c>
      <c r="B125" s="37" t="s">
        <v>57</v>
      </c>
      <c r="C125" s="39">
        <v>816005003</v>
      </c>
      <c r="D125" s="40">
        <v>5</v>
      </c>
      <c r="E125" s="43">
        <v>4329849</v>
      </c>
      <c r="F125" s="42">
        <v>43100</v>
      </c>
      <c r="G125" s="43">
        <f>SUM(2164925+2164926)</f>
        <v>4329851</v>
      </c>
      <c r="H125" s="86" t="s">
        <v>135</v>
      </c>
      <c r="I125" s="49"/>
      <c r="J125" s="86" t="s">
        <v>127</v>
      </c>
    </row>
    <row r="126" spans="1:10" customFormat="1" ht="24" x14ac:dyDescent="0.25">
      <c r="A126" s="104" t="s">
        <v>52</v>
      </c>
      <c r="B126" s="104" t="s">
        <v>58</v>
      </c>
      <c r="C126" s="105">
        <v>891401643</v>
      </c>
      <c r="D126" s="106">
        <v>1</v>
      </c>
      <c r="E126" s="107">
        <v>13016888</v>
      </c>
      <c r="F126" s="112">
        <v>42947</v>
      </c>
      <c r="G126" s="116"/>
      <c r="H126" s="117"/>
      <c r="I126" s="111"/>
      <c r="J126" s="111"/>
    </row>
    <row r="127" spans="1:10" customFormat="1" ht="24" x14ac:dyDescent="0.25">
      <c r="A127" s="104" t="s">
        <v>52</v>
      </c>
      <c r="B127" s="104" t="s">
        <v>58</v>
      </c>
      <c r="C127" s="105">
        <v>891401643</v>
      </c>
      <c r="D127" s="106">
        <v>1</v>
      </c>
      <c r="E127" s="107">
        <v>13016888</v>
      </c>
      <c r="F127" s="112">
        <v>42978</v>
      </c>
      <c r="G127" s="116"/>
      <c r="H127" s="117"/>
      <c r="I127" s="111"/>
      <c r="J127" s="111"/>
    </row>
    <row r="128" spans="1:10" customFormat="1" ht="36" x14ac:dyDescent="0.25">
      <c r="A128" s="37" t="s">
        <v>52</v>
      </c>
      <c r="B128" s="37" t="s">
        <v>58</v>
      </c>
      <c r="C128" s="39">
        <v>891401643</v>
      </c>
      <c r="D128" s="40">
        <v>1</v>
      </c>
      <c r="E128" s="43">
        <v>13016888</v>
      </c>
      <c r="F128" s="42">
        <v>43008</v>
      </c>
      <c r="G128" s="43">
        <f>SUM(14101288+20000000)</f>
        <v>34101288</v>
      </c>
      <c r="H128" s="86" t="s">
        <v>136</v>
      </c>
      <c r="I128" s="85">
        <v>21084400</v>
      </c>
      <c r="J128" s="71" t="s">
        <v>145</v>
      </c>
    </row>
    <row r="129" spans="1:10" customFormat="1" ht="36" x14ac:dyDescent="0.25">
      <c r="A129" s="37" t="s">
        <v>52</v>
      </c>
      <c r="B129" s="37" t="s">
        <v>58</v>
      </c>
      <c r="C129" s="39">
        <v>891401643</v>
      </c>
      <c r="D129" s="40">
        <v>1</v>
      </c>
      <c r="E129" s="43">
        <v>13016888</v>
      </c>
      <c r="F129" s="42">
        <v>43039</v>
      </c>
      <c r="G129" s="43">
        <v>42433658</v>
      </c>
      <c r="H129" s="84">
        <v>42958</v>
      </c>
      <c r="I129" s="85">
        <v>29416770</v>
      </c>
      <c r="J129" s="71" t="s">
        <v>145</v>
      </c>
    </row>
    <row r="130" spans="1:10" customFormat="1" ht="24" x14ac:dyDescent="0.25">
      <c r="A130" s="104" t="s">
        <v>52</v>
      </c>
      <c r="B130" s="104" t="s">
        <v>58</v>
      </c>
      <c r="C130" s="105">
        <v>891401643</v>
      </c>
      <c r="D130" s="106">
        <v>1</v>
      </c>
      <c r="E130" s="107">
        <v>13016888</v>
      </c>
      <c r="F130" s="112">
        <v>43069</v>
      </c>
      <c r="G130" s="116"/>
      <c r="H130" s="117"/>
      <c r="I130" s="111"/>
      <c r="J130" s="120" t="s">
        <v>125</v>
      </c>
    </row>
    <row r="131" spans="1:10" customFormat="1" ht="24" x14ac:dyDescent="0.25">
      <c r="A131" s="104" t="s">
        <v>52</v>
      </c>
      <c r="B131" s="104" t="s">
        <v>58</v>
      </c>
      <c r="C131" s="105">
        <v>891401643</v>
      </c>
      <c r="D131" s="106">
        <v>1</v>
      </c>
      <c r="E131" s="107">
        <v>13016888</v>
      </c>
      <c r="F131" s="112">
        <v>43100</v>
      </c>
      <c r="G131" s="116"/>
      <c r="H131" s="117"/>
      <c r="I131" s="111"/>
      <c r="J131" s="120" t="s">
        <v>125</v>
      </c>
    </row>
    <row r="132" spans="1:10" customFormat="1" ht="24" x14ac:dyDescent="0.25">
      <c r="A132" s="104" t="s">
        <v>52</v>
      </c>
      <c r="B132" s="104" t="s">
        <v>58</v>
      </c>
      <c r="C132" s="105">
        <v>891401643</v>
      </c>
      <c r="D132" s="106">
        <v>1</v>
      </c>
      <c r="E132" s="107">
        <v>13016888</v>
      </c>
      <c r="F132" s="112">
        <v>43131</v>
      </c>
      <c r="G132" s="110"/>
      <c r="H132" s="111"/>
      <c r="I132" s="111"/>
      <c r="J132" s="111"/>
    </row>
    <row r="133" spans="1:10" customFormat="1" ht="24" x14ac:dyDescent="0.25">
      <c r="A133" s="104" t="s">
        <v>52</v>
      </c>
      <c r="B133" s="104" t="s">
        <v>58</v>
      </c>
      <c r="C133" s="105">
        <v>891401643</v>
      </c>
      <c r="D133" s="106">
        <v>1</v>
      </c>
      <c r="E133" s="107">
        <v>13016888</v>
      </c>
      <c r="F133" s="112">
        <v>43159</v>
      </c>
      <c r="G133" s="110"/>
      <c r="H133" s="111"/>
      <c r="I133" s="111"/>
      <c r="J133" s="111"/>
    </row>
    <row r="134" spans="1:10" customFormat="1" ht="24" x14ac:dyDescent="0.25">
      <c r="A134" s="104" t="s">
        <v>52</v>
      </c>
      <c r="B134" s="104" t="s">
        <v>58</v>
      </c>
      <c r="C134" s="105">
        <v>891401643</v>
      </c>
      <c r="D134" s="106">
        <v>1</v>
      </c>
      <c r="E134" s="107">
        <v>13016888</v>
      </c>
      <c r="F134" s="112">
        <v>43190</v>
      </c>
      <c r="G134" s="110"/>
      <c r="H134" s="111"/>
      <c r="I134" s="111"/>
      <c r="J134" s="111"/>
    </row>
    <row r="135" spans="1:10" customFormat="1" ht="24" x14ac:dyDescent="0.25">
      <c r="A135" s="104" t="s">
        <v>52</v>
      </c>
      <c r="B135" s="104" t="s">
        <v>58</v>
      </c>
      <c r="C135" s="105">
        <v>891401643</v>
      </c>
      <c r="D135" s="106">
        <v>1</v>
      </c>
      <c r="E135" s="107">
        <v>13016888</v>
      </c>
      <c r="F135" s="112">
        <v>43220</v>
      </c>
      <c r="G135" s="110"/>
      <c r="H135" s="111"/>
      <c r="I135" s="111"/>
      <c r="J135" s="111"/>
    </row>
    <row r="136" spans="1:10" customFormat="1" ht="24" x14ac:dyDescent="0.25">
      <c r="A136" s="37" t="s">
        <v>52</v>
      </c>
      <c r="B136" s="37" t="s">
        <v>58</v>
      </c>
      <c r="C136" s="39">
        <v>891401643</v>
      </c>
      <c r="D136" s="40">
        <v>1</v>
      </c>
      <c r="E136" s="43">
        <v>13016888</v>
      </c>
      <c r="F136" s="42">
        <v>43251</v>
      </c>
      <c r="G136" s="48"/>
      <c r="H136" s="49"/>
      <c r="I136" s="49"/>
      <c r="J136" s="49"/>
    </row>
    <row r="137" spans="1:10" customFormat="1" ht="24" x14ac:dyDescent="0.25">
      <c r="A137" s="37" t="s">
        <v>52</v>
      </c>
      <c r="B137" s="37" t="s">
        <v>58</v>
      </c>
      <c r="C137" s="39">
        <v>891401643</v>
      </c>
      <c r="D137" s="40">
        <v>1</v>
      </c>
      <c r="E137" s="43">
        <v>13016888</v>
      </c>
      <c r="F137" s="42">
        <v>43281</v>
      </c>
      <c r="G137" s="48"/>
      <c r="H137" s="49"/>
      <c r="I137" s="49"/>
      <c r="J137" s="49"/>
    </row>
    <row r="138" spans="1:10" customFormat="1" ht="24" x14ac:dyDescent="0.25">
      <c r="A138" s="37" t="s">
        <v>52</v>
      </c>
      <c r="B138" s="37" t="s">
        <v>58</v>
      </c>
      <c r="C138" s="39">
        <v>891401643</v>
      </c>
      <c r="D138" s="40">
        <v>1</v>
      </c>
      <c r="E138" s="43">
        <v>13016888</v>
      </c>
      <c r="F138" s="42">
        <v>43312</v>
      </c>
      <c r="G138" s="48"/>
      <c r="H138" s="49"/>
      <c r="I138" s="49"/>
      <c r="J138" s="49"/>
    </row>
    <row r="139" spans="1:10" customFormat="1" ht="24" x14ac:dyDescent="0.25">
      <c r="A139" s="37" t="s">
        <v>52</v>
      </c>
      <c r="B139" s="37" t="s">
        <v>58</v>
      </c>
      <c r="C139" s="39">
        <v>891401643</v>
      </c>
      <c r="D139" s="40">
        <v>1</v>
      </c>
      <c r="E139" s="43">
        <v>13016888</v>
      </c>
      <c r="F139" s="42">
        <v>43343</v>
      </c>
      <c r="G139" s="48"/>
      <c r="H139" s="49"/>
      <c r="I139" s="49"/>
      <c r="J139" s="49"/>
    </row>
    <row r="140" spans="1:10" customFormat="1" ht="24" x14ac:dyDescent="0.25">
      <c r="A140" s="37" t="s">
        <v>52</v>
      </c>
      <c r="B140" s="37" t="s">
        <v>58</v>
      </c>
      <c r="C140" s="39">
        <v>891401643</v>
      </c>
      <c r="D140" s="40">
        <v>1</v>
      </c>
      <c r="E140" s="43">
        <v>13016888</v>
      </c>
      <c r="F140" s="42">
        <v>43373</v>
      </c>
      <c r="G140" s="48"/>
      <c r="H140" s="49"/>
      <c r="I140" s="49"/>
      <c r="J140" s="49"/>
    </row>
    <row r="141" spans="1:10" customFormat="1" ht="24" x14ac:dyDescent="0.25">
      <c r="A141" s="37" t="s">
        <v>52</v>
      </c>
      <c r="B141" s="37" t="s">
        <v>58</v>
      </c>
      <c r="C141" s="39">
        <v>891401643</v>
      </c>
      <c r="D141" s="40">
        <v>1</v>
      </c>
      <c r="E141" s="43">
        <v>13016888</v>
      </c>
      <c r="F141" s="42">
        <v>43404</v>
      </c>
      <c r="G141" s="48"/>
      <c r="H141" s="49"/>
      <c r="I141" s="49"/>
      <c r="J141" s="49"/>
    </row>
    <row r="142" spans="1:10" customFormat="1" ht="24" x14ac:dyDescent="0.25">
      <c r="A142" s="37" t="s">
        <v>52</v>
      </c>
      <c r="B142" s="37" t="s">
        <v>58</v>
      </c>
      <c r="C142" s="39">
        <v>891401643</v>
      </c>
      <c r="D142" s="40">
        <v>1</v>
      </c>
      <c r="E142" s="43">
        <v>13016888</v>
      </c>
      <c r="F142" s="42">
        <v>43434</v>
      </c>
      <c r="G142" s="48"/>
      <c r="H142" s="49"/>
      <c r="I142" s="49"/>
      <c r="J142" s="49"/>
    </row>
    <row r="143" spans="1:10" customFormat="1" ht="24" x14ac:dyDescent="0.25">
      <c r="A143" s="37" t="s">
        <v>52</v>
      </c>
      <c r="B143" s="37" t="s">
        <v>58</v>
      </c>
      <c r="C143" s="39">
        <v>891401643</v>
      </c>
      <c r="D143" s="40">
        <v>1</v>
      </c>
      <c r="E143" s="43">
        <v>13016888</v>
      </c>
      <c r="F143" s="42">
        <v>43465</v>
      </c>
      <c r="G143" s="48"/>
      <c r="H143" s="49"/>
      <c r="I143" s="49"/>
      <c r="J143" s="49"/>
    </row>
    <row r="144" spans="1:10" customFormat="1" ht="24" x14ac:dyDescent="0.25">
      <c r="A144" s="37" t="s">
        <v>52</v>
      </c>
      <c r="B144" s="37" t="s">
        <v>58</v>
      </c>
      <c r="C144" s="39">
        <v>891401643</v>
      </c>
      <c r="D144" s="40">
        <v>1</v>
      </c>
      <c r="E144" s="43">
        <v>13016888</v>
      </c>
      <c r="F144" s="42">
        <v>43496</v>
      </c>
      <c r="G144" s="48"/>
      <c r="H144" s="49"/>
      <c r="I144" s="49"/>
      <c r="J144" s="49"/>
    </row>
    <row r="145" spans="1:10" customFormat="1" ht="24" x14ac:dyDescent="0.25">
      <c r="A145" s="37" t="s">
        <v>52</v>
      </c>
      <c r="B145" s="37" t="s">
        <v>58</v>
      </c>
      <c r="C145" s="39">
        <v>891401643</v>
      </c>
      <c r="D145" s="40">
        <v>1</v>
      </c>
      <c r="E145" s="43">
        <v>13016888</v>
      </c>
      <c r="F145" s="42">
        <v>43524</v>
      </c>
      <c r="G145" s="48"/>
      <c r="H145" s="49"/>
      <c r="I145" s="49"/>
      <c r="J145" s="49"/>
    </row>
    <row r="146" spans="1:10" customFormat="1" ht="24" x14ac:dyDescent="0.25">
      <c r="A146" s="37" t="s">
        <v>52</v>
      </c>
      <c r="B146" s="37" t="s">
        <v>58</v>
      </c>
      <c r="C146" s="39">
        <v>891401643</v>
      </c>
      <c r="D146" s="40">
        <v>1</v>
      </c>
      <c r="E146" s="43">
        <v>13016888</v>
      </c>
      <c r="F146" s="42">
        <v>43555</v>
      </c>
      <c r="G146" s="48"/>
      <c r="H146" s="49"/>
      <c r="I146" s="49"/>
      <c r="J146" s="49"/>
    </row>
    <row r="147" spans="1:10" customFormat="1" ht="24" x14ac:dyDescent="0.25">
      <c r="A147" s="37" t="s">
        <v>52</v>
      </c>
      <c r="B147" s="37" t="s">
        <v>58</v>
      </c>
      <c r="C147" s="39">
        <v>891401643</v>
      </c>
      <c r="D147" s="40">
        <v>1</v>
      </c>
      <c r="E147" s="43">
        <v>13016888</v>
      </c>
      <c r="F147" s="42">
        <v>43585</v>
      </c>
      <c r="G147" s="48"/>
      <c r="H147" s="49"/>
      <c r="I147" s="49"/>
      <c r="J147" s="49"/>
    </row>
    <row r="148" spans="1:10" customFormat="1" ht="24" x14ac:dyDescent="0.25">
      <c r="A148" s="37" t="s">
        <v>52</v>
      </c>
      <c r="B148" s="37" t="s">
        <v>58</v>
      </c>
      <c r="C148" s="39">
        <v>891401643</v>
      </c>
      <c r="D148" s="40">
        <v>1</v>
      </c>
      <c r="E148" s="43">
        <v>13016888</v>
      </c>
      <c r="F148" s="42">
        <v>43616</v>
      </c>
      <c r="G148" s="48"/>
      <c r="H148" s="49"/>
      <c r="I148" s="49"/>
      <c r="J148" s="49"/>
    </row>
    <row r="149" spans="1:10" customFormat="1" ht="24" x14ac:dyDescent="0.25">
      <c r="A149" s="37" t="s">
        <v>52</v>
      </c>
      <c r="B149" s="37" t="s">
        <v>58</v>
      </c>
      <c r="C149" s="39">
        <v>891401643</v>
      </c>
      <c r="D149" s="40">
        <v>1</v>
      </c>
      <c r="E149" s="43">
        <v>13016888</v>
      </c>
      <c r="F149" s="42">
        <v>43646</v>
      </c>
      <c r="G149" s="48"/>
      <c r="H149" s="49"/>
      <c r="I149" s="49"/>
      <c r="J149" s="49"/>
    </row>
    <row r="150" spans="1:10" customFormat="1" ht="24" x14ac:dyDescent="0.25">
      <c r="A150" s="37" t="s">
        <v>52</v>
      </c>
      <c r="B150" s="37" t="s">
        <v>58</v>
      </c>
      <c r="C150" s="39">
        <v>891401643</v>
      </c>
      <c r="D150" s="40">
        <v>1</v>
      </c>
      <c r="E150" s="43">
        <v>13016888</v>
      </c>
      <c r="F150" s="42">
        <v>43677</v>
      </c>
      <c r="G150" s="48"/>
      <c r="H150" s="49"/>
      <c r="I150" s="49"/>
      <c r="J150" s="49"/>
    </row>
    <row r="151" spans="1:10" customFormat="1" ht="24" x14ac:dyDescent="0.25">
      <c r="A151" s="37" t="s">
        <v>52</v>
      </c>
      <c r="B151" s="37" t="s">
        <v>58</v>
      </c>
      <c r="C151" s="39">
        <v>891401643</v>
      </c>
      <c r="D151" s="40">
        <v>1</v>
      </c>
      <c r="E151" s="43">
        <v>13016888</v>
      </c>
      <c r="F151" s="42">
        <v>43708</v>
      </c>
      <c r="G151" s="48"/>
      <c r="H151" s="49"/>
      <c r="I151" s="49"/>
      <c r="J151" s="49"/>
    </row>
    <row r="152" spans="1:10" customFormat="1" ht="24" x14ac:dyDescent="0.25">
      <c r="A152" s="37" t="s">
        <v>52</v>
      </c>
      <c r="B152" s="37" t="s">
        <v>58</v>
      </c>
      <c r="C152" s="39">
        <v>891401643</v>
      </c>
      <c r="D152" s="40">
        <v>1</v>
      </c>
      <c r="E152" s="43">
        <v>13016888</v>
      </c>
      <c r="F152" s="42">
        <v>43738</v>
      </c>
      <c r="G152" s="48"/>
      <c r="H152" s="49"/>
      <c r="I152" s="49"/>
      <c r="J152" s="49"/>
    </row>
    <row r="153" spans="1:10" customFormat="1" ht="24" x14ac:dyDescent="0.25">
      <c r="A153" s="37" t="s">
        <v>52</v>
      </c>
      <c r="B153" s="37" t="s">
        <v>58</v>
      </c>
      <c r="C153" s="39">
        <v>891401643</v>
      </c>
      <c r="D153" s="40">
        <v>1</v>
      </c>
      <c r="E153" s="43">
        <v>13016888</v>
      </c>
      <c r="F153" s="42">
        <v>43769</v>
      </c>
      <c r="G153" s="48"/>
      <c r="H153" s="49"/>
      <c r="I153" s="49"/>
      <c r="J153" s="49"/>
    </row>
    <row r="154" spans="1:10" customFormat="1" ht="24" x14ac:dyDescent="0.25">
      <c r="A154" s="37" t="s">
        <v>52</v>
      </c>
      <c r="B154" s="37" t="s">
        <v>58</v>
      </c>
      <c r="C154" s="39">
        <v>891401643</v>
      </c>
      <c r="D154" s="40">
        <v>1</v>
      </c>
      <c r="E154" s="43">
        <v>13016888</v>
      </c>
      <c r="F154" s="42">
        <v>43799</v>
      </c>
      <c r="G154" s="48"/>
      <c r="H154" s="49"/>
      <c r="I154" s="49"/>
      <c r="J154" s="49"/>
    </row>
    <row r="155" spans="1:10" customFormat="1" ht="24" x14ac:dyDescent="0.25">
      <c r="A155" s="37" t="s">
        <v>52</v>
      </c>
      <c r="B155" s="37" t="s">
        <v>58</v>
      </c>
      <c r="C155" s="39">
        <v>891401643</v>
      </c>
      <c r="D155" s="40">
        <v>1</v>
      </c>
      <c r="E155" s="43">
        <v>13016888</v>
      </c>
      <c r="F155" s="42">
        <v>43830</v>
      </c>
      <c r="G155" s="48"/>
      <c r="H155" s="49"/>
      <c r="I155" s="49"/>
      <c r="J155" s="49"/>
    </row>
    <row r="156" spans="1:10" customFormat="1" ht="24" x14ac:dyDescent="0.25">
      <c r="A156" s="37" t="s">
        <v>52</v>
      </c>
      <c r="B156" s="37" t="s">
        <v>58</v>
      </c>
      <c r="C156" s="39">
        <v>891401643</v>
      </c>
      <c r="D156" s="40">
        <v>1</v>
      </c>
      <c r="E156" s="43">
        <v>13016888</v>
      </c>
      <c r="F156" s="42">
        <v>43861</v>
      </c>
      <c r="G156" s="48"/>
      <c r="H156" s="49"/>
      <c r="I156" s="49"/>
      <c r="J156" s="49"/>
    </row>
    <row r="157" spans="1:10" customFormat="1" ht="24" x14ac:dyDescent="0.25">
      <c r="A157" s="37" t="s">
        <v>52</v>
      </c>
      <c r="B157" s="37" t="s">
        <v>58</v>
      </c>
      <c r="C157" s="39">
        <v>891401643</v>
      </c>
      <c r="D157" s="40">
        <v>1</v>
      </c>
      <c r="E157" s="43">
        <v>13016888</v>
      </c>
      <c r="F157" s="42">
        <v>43890</v>
      </c>
      <c r="G157" s="48"/>
      <c r="H157" s="49"/>
      <c r="I157" s="49"/>
      <c r="J157" s="49"/>
    </row>
    <row r="158" spans="1:10" customFormat="1" ht="24" x14ac:dyDescent="0.25">
      <c r="A158" s="37" t="s">
        <v>52</v>
      </c>
      <c r="B158" s="37" t="s">
        <v>58</v>
      </c>
      <c r="C158" s="39">
        <v>891401643</v>
      </c>
      <c r="D158" s="40">
        <v>1</v>
      </c>
      <c r="E158" s="43">
        <v>13016888</v>
      </c>
      <c r="F158" s="42">
        <v>43921</v>
      </c>
      <c r="G158" s="48"/>
      <c r="H158" s="49"/>
      <c r="I158" s="49"/>
      <c r="J158" s="49"/>
    </row>
    <row r="159" spans="1:10" customFormat="1" ht="24" x14ac:dyDescent="0.25">
      <c r="A159" s="37" t="s">
        <v>52</v>
      </c>
      <c r="B159" s="37" t="s">
        <v>58</v>
      </c>
      <c r="C159" s="39">
        <v>891401643</v>
      </c>
      <c r="D159" s="40">
        <v>1</v>
      </c>
      <c r="E159" s="43">
        <v>13016888</v>
      </c>
      <c r="F159" s="42">
        <v>43951</v>
      </c>
      <c r="G159" s="48"/>
      <c r="H159" s="49"/>
      <c r="I159" s="49"/>
      <c r="J159" s="49"/>
    </row>
    <row r="160" spans="1:10" customFormat="1" ht="24" x14ac:dyDescent="0.25">
      <c r="A160" s="37" t="s">
        <v>52</v>
      </c>
      <c r="B160" s="37" t="s">
        <v>58</v>
      </c>
      <c r="C160" s="39">
        <v>891401643</v>
      </c>
      <c r="D160" s="40">
        <v>1</v>
      </c>
      <c r="E160" s="43">
        <v>13016888</v>
      </c>
      <c r="F160" s="42">
        <v>43982</v>
      </c>
      <c r="G160" s="48"/>
      <c r="H160" s="49"/>
      <c r="I160" s="49"/>
      <c r="J160" s="49"/>
    </row>
    <row r="161" spans="1:10" customFormat="1" ht="24" x14ac:dyDescent="0.25">
      <c r="A161" s="37" t="s">
        <v>52</v>
      </c>
      <c r="B161" s="37" t="s">
        <v>58</v>
      </c>
      <c r="C161" s="39">
        <v>891401643</v>
      </c>
      <c r="D161" s="40">
        <v>1</v>
      </c>
      <c r="E161" s="43">
        <v>13016882</v>
      </c>
      <c r="F161" s="42">
        <v>44012</v>
      </c>
      <c r="G161" s="48"/>
      <c r="H161" s="49"/>
      <c r="I161" s="49"/>
      <c r="J161" s="49"/>
    </row>
    <row r="162" spans="1:10" customFormat="1" ht="36" x14ac:dyDescent="0.25">
      <c r="A162" s="104" t="s">
        <v>52</v>
      </c>
      <c r="B162" s="104" t="s">
        <v>73</v>
      </c>
      <c r="C162" s="105">
        <v>891401777</v>
      </c>
      <c r="D162" s="106">
        <v>8</v>
      </c>
      <c r="E162" s="107">
        <v>7282694</v>
      </c>
      <c r="F162" s="112">
        <v>42947</v>
      </c>
      <c r="G162" s="110"/>
      <c r="H162" s="111"/>
      <c r="I162" s="111"/>
      <c r="J162" s="111"/>
    </row>
    <row r="163" spans="1:10" customFormat="1" ht="36" x14ac:dyDescent="0.25">
      <c r="A163" s="104" t="s">
        <v>52</v>
      </c>
      <c r="B163" s="104" t="s">
        <v>73</v>
      </c>
      <c r="C163" s="105">
        <v>891401777</v>
      </c>
      <c r="D163" s="106">
        <v>8</v>
      </c>
      <c r="E163" s="107">
        <v>7282694</v>
      </c>
      <c r="F163" s="112">
        <v>42978</v>
      </c>
      <c r="G163" s="110"/>
      <c r="H163" s="111"/>
      <c r="I163" s="111"/>
      <c r="J163" s="111"/>
    </row>
    <row r="164" spans="1:10" customFormat="1" ht="36" x14ac:dyDescent="0.25">
      <c r="A164" s="37" t="s">
        <v>52</v>
      </c>
      <c r="B164" s="37" t="s">
        <v>73</v>
      </c>
      <c r="C164" s="39">
        <v>891401777</v>
      </c>
      <c r="D164" s="40">
        <v>8</v>
      </c>
      <c r="E164" s="43">
        <v>7282694</v>
      </c>
      <c r="F164" s="42">
        <v>43008</v>
      </c>
      <c r="G164" s="43">
        <f>SUM(4895579+3806442)</f>
        <v>8702021</v>
      </c>
      <c r="H164" s="86" t="s">
        <v>136</v>
      </c>
      <c r="I164" s="49"/>
      <c r="J164" s="71" t="s">
        <v>129</v>
      </c>
    </row>
    <row r="165" spans="1:10" customFormat="1" ht="36" x14ac:dyDescent="0.25">
      <c r="A165" s="104" t="s">
        <v>52</v>
      </c>
      <c r="B165" s="104" t="s">
        <v>73</v>
      </c>
      <c r="C165" s="105">
        <v>891401777</v>
      </c>
      <c r="D165" s="106">
        <v>8</v>
      </c>
      <c r="E165" s="107">
        <v>7282694</v>
      </c>
      <c r="F165" s="112">
        <v>43039</v>
      </c>
      <c r="G165" s="116"/>
      <c r="H165" s="117"/>
      <c r="I165" s="111"/>
      <c r="J165" s="117" t="s">
        <v>137</v>
      </c>
    </row>
    <row r="166" spans="1:10" customFormat="1" ht="36" x14ac:dyDescent="0.25">
      <c r="A166" s="104" t="s">
        <v>52</v>
      </c>
      <c r="B166" s="104" t="s">
        <v>73</v>
      </c>
      <c r="C166" s="105">
        <v>891401777</v>
      </c>
      <c r="D166" s="106">
        <v>8</v>
      </c>
      <c r="E166" s="107">
        <v>7282694</v>
      </c>
      <c r="F166" s="112">
        <v>43069</v>
      </c>
      <c r="G166" s="107">
        <f>SUM(3410119+1936288)</f>
        <v>5346407</v>
      </c>
      <c r="H166" s="117" t="s">
        <v>131</v>
      </c>
      <c r="I166" s="121">
        <v>1934287</v>
      </c>
      <c r="J166" s="120" t="s">
        <v>138</v>
      </c>
    </row>
    <row r="167" spans="1:10" customFormat="1" ht="36" x14ac:dyDescent="0.25">
      <c r="A167" s="37" t="s">
        <v>52</v>
      </c>
      <c r="B167" s="37" t="s">
        <v>73</v>
      </c>
      <c r="C167" s="39">
        <v>891401777</v>
      </c>
      <c r="D167" s="40">
        <v>8</v>
      </c>
      <c r="E167" s="43">
        <v>7282694</v>
      </c>
      <c r="F167" s="42">
        <v>43100</v>
      </c>
      <c r="G167" s="43">
        <f>SUM(3641347+3641347)</f>
        <v>7282694</v>
      </c>
      <c r="H167" s="84" t="s">
        <v>139</v>
      </c>
      <c r="I167" s="49"/>
      <c r="J167" s="86" t="s">
        <v>127</v>
      </c>
    </row>
    <row r="168" spans="1:10" customFormat="1" ht="36" x14ac:dyDescent="0.25">
      <c r="A168" s="104" t="s">
        <v>52</v>
      </c>
      <c r="B168" s="104" t="s">
        <v>73</v>
      </c>
      <c r="C168" s="105">
        <v>891401777</v>
      </c>
      <c r="D168" s="106">
        <v>8</v>
      </c>
      <c r="E168" s="107">
        <v>7282694</v>
      </c>
      <c r="F168" s="112">
        <v>43131</v>
      </c>
      <c r="G168" s="110"/>
      <c r="H168" s="111"/>
      <c r="I168" s="111"/>
      <c r="J168" s="111"/>
    </row>
    <row r="169" spans="1:10" customFormat="1" ht="36" x14ac:dyDescent="0.25">
      <c r="A169" s="104" t="s">
        <v>52</v>
      </c>
      <c r="B169" s="104" t="s">
        <v>73</v>
      </c>
      <c r="C169" s="105">
        <v>891401777</v>
      </c>
      <c r="D169" s="106">
        <v>8</v>
      </c>
      <c r="E169" s="107">
        <v>7282694</v>
      </c>
      <c r="F169" s="112">
        <v>43159</v>
      </c>
      <c r="G169" s="110"/>
      <c r="H169" s="111"/>
      <c r="I169" s="111"/>
      <c r="J169" s="111"/>
    </row>
    <row r="170" spans="1:10" customFormat="1" ht="36" x14ac:dyDescent="0.25">
      <c r="A170" s="104" t="s">
        <v>52</v>
      </c>
      <c r="B170" s="104" t="s">
        <v>73</v>
      </c>
      <c r="C170" s="105">
        <v>891401777</v>
      </c>
      <c r="D170" s="106">
        <v>8</v>
      </c>
      <c r="E170" s="107">
        <v>7282694</v>
      </c>
      <c r="F170" s="112">
        <v>43190</v>
      </c>
      <c r="G170" s="110"/>
      <c r="H170" s="111"/>
      <c r="I170" s="111"/>
      <c r="J170" s="111"/>
    </row>
    <row r="171" spans="1:10" customFormat="1" ht="36" x14ac:dyDescent="0.25">
      <c r="A171" s="104" t="s">
        <v>52</v>
      </c>
      <c r="B171" s="104" t="s">
        <v>73</v>
      </c>
      <c r="C171" s="105">
        <v>891401777</v>
      </c>
      <c r="D171" s="106">
        <v>8</v>
      </c>
      <c r="E171" s="107">
        <v>7282694</v>
      </c>
      <c r="F171" s="112">
        <v>43220</v>
      </c>
      <c r="G171" s="110"/>
      <c r="H171" s="111"/>
      <c r="I171" s="111"/>
      <c r="J171" s="111"/>
    </row>
    <row r="172" spans="1:10" customFormat="1" ht="36" x14ac:dyDescent="0.25">
      <c r="A172" s="37" t="s">
        <v>52</v>
      </c>
      <c r="B172" s="37" t="s">
        <v>73</v>
      </c>
      <c r="C172" s="39">
        <v>891401777</v>
      </c>
      <c r="D172" s="40">
        <v>8</v>
      </c>
      <c r="E172" s="43">
        <v>7282694</v>
      </c>
      <c r="F172" s="42">
        <v>43251</v>
      </c>
      <c r="G172" s="48"/>
      <c r="H172" s="49"/>
      <c r="I172" s="49"/>
      <c r="J172" s="49"/>
    </row>
    <row r="173" spans="1:10" customFormat="1" ht="36" x14ac:dyDescent="0.25">
      <c r="A173" s="37" t="s">
        <v>52</v>
      </c>
      <c r="B173" s="37" t="s">
        <v>73</v>
      </c>
      <c r="C173" s="39">
        <v>891401777</v>
      </c>
      <c r="D173" s="40">
        <v>8</v>
      </c>
      <c r="E173" s="43">
        <v>7282697</v>
      </c>
      <c r="F173" s="42">
        <v>43281</v>
      </c>
      <c r="G173" s="48"/>
      <c r="H173" s="49"/>
      <c r="I173" s="49"/>
      <c r="J173" s="49"/>
    </row>
    <row r="174" spans="1:10" customFormat="1" ht="24" x14ac:dyDescent="0.25">
      <c r="A174" s="37" t="s">
        <v>52</v>
      </c>
      <c r="B174" s="37" t="s">
        <v>56</v>
      </c>
      <c r="C174" s="39">
        <v>891411663</v>
      </c>
      <c r="D174" s="40">
        <v>1</v>
      </c>
      <c r="E174" s="43">
        <v>7259914</v>
      </c>
      <c r="F174" s="42">
        <v>42947</v>
      </c>
      <c r="G174" s="74">
        <v>9875859</v>
      </c>
      <c r="H174" s="75">
        <v>42926</v>
      </c>
      <c r="I174" s="49"/>
      <c r="J174" s="49"/>
    </row>
    <row r="175" spans="1:10" customFormat="1" ht="24" x14ac:dyDescent="0.25">
      <c r="A175" s="104" t="s">
        <v>52</v>
      </c>
      <c r="B175" s="104" t="s">
        <v>56</v>
      </c>
      <c r="C175" s="105">
        <v>891411663</v>
      </c>
      <c r="D175" s="106">
        <v>1</v>
      </c>
      <c r="E175" s="107">
        <v>7259914</v>
      </c>
      <c r="F175" s="112">
        <v>42978</v>
      </c>
      <c r="G175" s="110"/>
      <c r="H175" s="111"/>
      <c r="I175" s="107">
        <v>7259914</v>
      </c>
      <c r="J175" s="111" t="s">
        <v>122</v>
      </c>
    </row>
    <row r="176" spans="1:10" customFormat="1" ht="24" x14ac:dyDescent="0.25">
      <c r="A176" s="104" t="s">
        <v>52</v>
      </c>
      <c r="B176" s="104" t="s">
        <v>56</v>
      </c>
      <c r="C176" s="105">
        <v>891411663</v>
      </c>
      <c r="D176" s="106">
        <v>1</v>
      </c>
      <c r="E176" s="107">
        <v>7259914</v>
      </c>
      <c r="F176" s="112">
        <v>43008</v>
      </c>
      <c r="G176" s="107">
        <f>SUM(3399452+1930231)</f>
        <v>5329683</v>
      </c>
      <c r="H176" s="117" t="s">
        <v>131</v>
      </c>
      <c r="I176" s="121">
        <v>1930231</v>
      </c>
      <c r="J176" s="117" t="s">
        <v>125</v>
      </c>
    </row>
    <row r="177" spans="1:10" customFormat="1" ht="24" x14ac:dyDescent="0.25">
      <c r="A177" s="37" t="s">
        <v>52</v>
      </c>
      <c r="B177" s="37" t="s">
        <v>56</v>
      </c>
      <c r="C177" s="39">
        <v>891411663</v>
      </c>
      <c r="D177" s="40">
        <v>1</v>
      </c>
      <c r="E177" s="43">
        <v>7259914</v>
      </c>
      <c r="F177" s="42">
        <v>43039</v>
      </c>
      <c r="G177" s="43">
        <f>SUM(3629957+3629957)</f>
        <v>7259914</v>
      </c>
      <c r="H177" s="86" t="s">
        <v>135</v>
      </c>
      <c r="I177" s="49"/>
      <c r="J177" s="86" t="s">
        <v>127</v>
      </c>
    </row>
    <row r="178" spans="1:10" customFormat="1" ht="24" x14ac:dyDescent="0.25">
      <c r="A178" s="104" t="s">
        <v>52</v>
      </c>
      <c r="B178" s="104" t="s">
        <v>56</v>
      </c>
      <c r="C178" s="105">
        <v>891411663</v>
      </c>
      <c r="D178" s="106">
        <v>1</v>
      </c>
      <c r="E178" s="107">
        <v>7259914</v>
      </c>
      <c r="F178" s="112">
        <v>43069</v>
      </c>
      <c r="G178" s="110"/>
      <c r="H178" s="111"/>
      <c r="I178" s="107">
        <v>7259914</v>
      </c>
      <c r="J178" s="111" t="s">
        <v>122</v>
      </c>
    </row>
    <row r="179" spans="1:10" customFormat="1" ht="24" x14ac:dyDescent="0.25">
      <c r="A179" s="104" t="s">
        <v>52</v>
      </c>
      <c r="B179" s="104" t="s">
        <v>56</v>
      </c>
      <c r="C179" s="105">
        <v>891411663</v>
      </c>
      <c r="D179" s="106">
        <v>1</v>
      </c>
      <c r="E179" s="107">
        <v>7259913</v>
      </c>
      <c r="F179" s="112">
        <v>43100</v>
      </c>
      <c r="G179" s="110"/>
      <c r="H179" s="111"/>
      <c r="I179" s="111"/>
      <c r="J179" s="111"/>
    </row>
    <row r="180" spans="1:10" customFormat="1" ht="24" x14ac:dyDescent="0.25">
      <c r="A180" s="37" t="s">
        <v>52</v>
      </c>
      <c r="B180" s="37" t="s">
        <v>81</v>
      </c>
      <c r="C180" s="39">
        <v>891401308</v>
      </c>
      <c r="D180" s="40">
        <v>7</v>
      </c>
      <c r="E180" s="43">
        <v>10140889</v>
      </c>
      <c r="F180" s="42">
        <v>42947</v>
      </c>
      <c r="G180" s="87">
        <v>20000000</v>
      </c>
      <c r="H180" s="84">
        <v>42937</v>
      </c>
      <c r="I180" s="85">
        <v>9859111</v>
      </c>
      <c r="J180" s="71" t="s">
        <v>129</v>
      </c>
    </row>
    <row r="181" spans="1:10" customFormat="1" ht="24" x14ac:dyDescent="0.25">
      <c r="A181" s="104" t="s">
        <v>52</v>
      </c>
      <c r="B181" s="104" t="s">
        <v>81</v>
      </c>
      <c r="C181" s="105">
        <v>891401308</v>
      </c>
      <c r="D181" s="106">
        <v>7</v>
      </c>
      <c r="E181" s="107">
        <v>10140889</v>
      </c>
      <c r="F181" s="112">
        <v>42978</v>
      </c>
      <c r="G181" s="110"/>
      <c r="H181" s="111"/>
      <c r="I181" s="111"/>
      <c r="J181" s="117" t="s">
        <v>125</v>
      </c>
    </row>
    <row r="182" spans="1:10" customFormat="1" ht="24" x14ac:dyDescent="0.25">
      <c r="A182" s="104" t="s">
        <v>52</v>
      </c>
      <c r="B182" s="104" t="s">
        <v>81</v>
      </c>
      <c r="C182" s="105">
        <v>891401308</v>
      </c>
      <c r="D182" s="106">
        <v>7</v>
      </c>
      <c r="E182" s="107">
        <v>10140889</v>
      </c>
      <c r="F182" s="112">
        <v>43008</v>
      </c>
      <c r="G182" s="110"/>
      <c r="H182" s="111"/>
      <c r="I182" s="111"/>
      <c r="J182" s="117" t="s">
        <v>125</v>
      </c>
    </row>
    <row r="183" spans="1:10" customFormat="1" ht="24" x14ac:dyDescent="0.25">
      <c r="A183" s="104" t="s">
        <v>52</v>
      </c>
      <c r="B183" s="104" t="s">
        <v>81</v>
      </c>
      <c r="C183" s="105">
        <v>891401308</v>
      </c>
      <c r="D183" s="106">
        <v>7</v>
      </c>
      <c r="E183" s="107">
        <v>10140889</v>
      </c>
      <c r="F183" s="112">
        <v>43039</v>
      </c>
      <c r="G183" s="110"/>
      <c r="H183" s="111"/>
      <c r="I183" s="111"/>
      <c r="J183" s="117" t="s">
        <v>125</v>
      </c>
    </row>
    <row r="184" spans="1:10" customFormat="1" ht="24" x14ac:dyDescent="0.25">
      <c r="A184" s="104" t="s">
        <v>52</v>
      </c>
      <c r="B184" s="104" t="s">
        <v>81</v>
      </c>
      <c r="C184" s="105">
        <v>891401308</v>
      </c>
      <c r="D184" s="106">
        <v>7</v>
      </c>
      <c r="E184" s="107">
        <v>10140889</v>
      </c>
      <c r="F184" s="112">
        <v>43069</v>
      </c>
      <c r="G184" s="110"/>
      <c r="H184" s="111"/>
      <c r="I184" s="111"/>
      <c r="J184" s="111"/>
    </row>
    <row r="185" spans="1:10" customFormat="1" ht="24" x14ac:dyDescent="0.25">
      <c r="A185" s="104" t="s">
        <v>52</v>
      </c>
      <c r="B185" s="104" t="s">
        <v>81</v>
      </c>
      <c r="C185" s="105">
        <v>891401308</v>
      </c>
      <c r="D185" s="106">
        <v>7</v>
      </c>
      <c r="E185" s="107">
        <v>10140889</v>
      </c>
      <c r="F185" s="112">
        <v>43100</v>
      </c>
      <c r="G185" s="110"/>
      <c r="H185" s="111"/>
      <c r="I185" s="111"/>
      <c r="J185" s="111"/>
    </row>
    <row r="186" spans="1:10" customFormat="1" ht="24" x14ac:dyDescent="0.25">
      <c r="A186" s="104" t="s">
        <v>52</v>
      </c>
      <c r="B186" s="104" t="s">
        <v>81</v>
      </c>
      <c r="C186" s="105">
        <v>891401308</v>
      </c>
      <c r="D186" s="106">
        <v>7</v>
      </c>
      <c r="E186" s="107">
        <v>10140889</v>
      </c>
      <c r="F186" s="112">
        <v>43131</v>
      </c>
      <c r="G186" s="110"/>
      <c r="H186" s="111"/>
      <c r="I186" s="111"/>
      <c r="J186" s="111"/>
    </row>
    <row r="187" spans="1:10" customFormat="1" ht="24" x14ac:dyDescent="0.25">
      <c r="A187" s="104" t="s">
        <v>52</v>
      </c>
      <c r="B187" s="104" t="s">
        <v>81</v>
      </c>
      <c r="C187" s="105">
        <v>891401308</v>
      </c>
      <c r="D187" s="106">
        <v>7</v>
      </c>
      <c r="E187" s="107">
        <v>10140889</v>
      </c>
      <c r="F187" s="112">
        <v>43159</v>
      </c>
      <c r="G187" s="110"/>
      <c r="H187" s="111"/>
      <c r="I187" s="111"/>
      <c r="J187" s="111"/>
    </row>
    <row r="188" spans="1:10" customFormat="1" ht="24" x14ac:dyDescent="0.25">
      <c r="A188" s="104" t="s">
        <v>52</v>
      </c>
      <c r="B188" s="104" t="s">
        <v>81</v>
      </c>
      <c r="C188" s="105">
        <v>891401308</v>
      </c>
      <c r="D188" s="106">
        <v>7</v>
      </c>
      <c r="E188" s="107">
        <v>10140889</v>
      </c>
      <c r="F188" s="112">
        <v>43190</v>
      </c>
      <c r="G188" s="110"/>
      <c r="H188" s="111"/>
      <c r="I188" s="111"/>
      <c r="J188" s="111"/>
    </row>
    <row r="189" spans="1:10" customFormat="1" ht="24" x14ac:dyDescent="0.25">
      <c r="A189" s="104" t="s">
        <v>52</v>
      </c>
      <c r="B189" s="104" t="s">
        <v>81</v>
      </c>
      <c r="C189" s="105">
        <v>891401308</v>
      </c>
      <c r="D189" s="106">
        <v>7</v>
      </c>
      <c r="E189" s="107">
        <v>10140889</v>
      </c>
      <c r="F189" s="112">
        <v>43220</v>
      </c>
      <c r="G189" s="110"/>
      <c r="H189" s="111"/>
      <c r="I189" s="111"/>
      <c r="J189" s="111"/>
    </row>
    <row r="190" spans="1:10" customFormat="1" ht="24" x14ac:dyDescent="0.25">
      <c r="A190" s="37" t="s">
        <v>52</v>
      </c>
      <c r="B190" s="37" t="s">
        <v>81</v>
      </c>
      <c r="C190" s="39">
        <v>891401308</v>
      </c>
      <c r="D190" s="40">
        <v>7</v>
      </c>
      <c r="E190" s="43">
        <v>10140889</v>
      </c>
      <c r="F190" s="42">
        <v>43251</v>
      </c>
      <c r="G190" s="48"/>
      <c r="H190" s="49"/>
      <c r="I190" s="49"/>
      <c r="J190" s="49"/>
    </row>
    <row r="191" spans="1:10" customFormat="1" ht="24" x14ac:dyDescent="0.25">
      <c r="A191" s="37" t="s">
        <v>52</v>
      </c>
      <c r="B191" s="37" t="s">
        <v>81</v>
      </c>
      <c r="C191" s="39">
        <v>891401308</v>
      </c>
      <c r="D191" s="40">
        <v>7</v>
      </c>
      <c r="E191" s="43">
        <v>10140889</v>
      </c>
      <c r="F191" s="42">
        <v>43281</v>
      </c>
      <c r="G191" s="48"/>
      <c r="H191" s="49"/>
      <c r="I191" s="49"/>
      <c r="J191" s="49"/>
    </row>
    <row r="192" spans="1:10" customFormat="1" ht="24" x14ac:dyDescent="0.25">
      <c r="A192" s="37" t="s">
        <v>52</v>
      </c>
      <c r="B192" s="37" t="s">
        <v>81</v>
      </c>
      <c r="C192" s="39">
        <v>891401308</v>
      </c>
      <c r="D192" s="40">
        <v>7</v>
      </c>
      <c r="E192" s="43">
        <v>10140889</v>
      </c>
      <c r="F192" s="42">
        <v>43312</v>
      </c>
      <c r="G192" s="48"/>
      <c r="H192" s="49"/>
      <c r="I192" s="49"/>
      <c r="J192" s="49"/>
    </row>
    <row r="193" spans="1:10" customFormat="1" ht="24" x14ac:dyDescent="0.25">
      <c r="A193" s="37" t="s">
        <v>52</v>
      </c>
      <c r="B193" s="37" t="s">
        <v>81</v>
      </c>
      <c r="C193" s="39">
        <v>891401308</v>
      </c>
      <c r="D193" s="40">
        <v>7</v>
      </c>
      <c r="E193" s="43">
        <v>10140889</v>
      </c>
      <c r="F193" s="42">
        <v>43343</v>
      </c>
      <c r="G193" s="48"/>
      <c r="H193" s="49"/>
      <c r="I193" s="49"/>
      <c r="J193" s="49"/>
    </row>
    <row r="194" spans="1:10" customFormat="1" ht="24" x14ac:dyDescent="0.25">
      <c r="A194" s="37" t="s">
        <v>52</v>
      </c>
      <c r="B194" s="37" t="s">
        <v>81</v>
      </c>
      <c r="C194" s="39">
        <v>891401308</v>
      </c>
      <c r="D194" s="40">
        <v>7</v>
      </c>
      <c r="E194" s="43">
        <v>10140889</v>
      </c>
      <c r="F194" s="42">
        <v>43373</v>
      </c>
      <c r="G194" s="48"/>
      <c r="H194" s="49"/>
      <c r="I194" s="49"/>
      <c r="J194" s="49"/>
    </row>
    <row r="195" spans="1:10" customFormat="1" ht="24" x14ac:dyDescent="0.25">
      <c r="A195" s="37" t="s">
        <v>52</v>
      </c>
      <c r="B195" s="37" t="s">
        <v>81</v>
      </c>
      <c r="C195" s="39">
        <v>891401308</v>
      </c>
      <c r="D195" s="40">
        <v>7</v>
      </c>
      <c r="E195" s="43">
        <v>10140889</v>
      </c>
      <c r="F195" s="42">
        <v>43404</v>
      </c>
      <c r="G195" s="48"/>
      <c r="H195" s="49"/>
      <c r="I195" s="49"/>
      <c r="J195" s="49"/>
    </row>
    <row r="196" spans="1:10" customFormat="1" ht="24" x14ac:dyDescent="0.25">
      <c r="A196" s="37" t="s">
        <v>52</v>
      </c>
      <c r="B196" s="37" t="s">
        <v>81</v>
      </c>
      <c r="C196" s="39">
        <v>891401308</v>
      </c>
      <c r="D196" s="40">
        <v>7</v>
      </c>
      <c r="E196" s="43">
        <v>10140889</v>
      </c>
      <c r="F196" s="42">
        <v>43434</v>
      </c>
      <c r="G196" s="48"/>
      <c r="H196" s="49"/>
      <c r="I196" s="49"/>
      <c r="J196" s="49"/>
    </row>
    <row r="197" spans="1:10" customFormat="1" ht="24" x14ac:dyDescent="0.25">
      <c r="A197" s="37" t="s">
        <v>52</v>
      </c>
      <c r="B197" s="37" t="s">
        <v>81</v>
      </c>
      <c r="C197" s="39">
        <v>891401308</v>
      </c>
      <c r="D197" s="40">
        <v>7</v>
      </c>
      <c r="E197" s="43">
        <v>10140892</v>
      </c>
      <c r="F197" s="42">
        <v>43465</v>
      </c>
      <c r="G197" s="48"/>
      <c r="H197" s="49"/>
      <c r="I197" s="49"/>
      <c r="J197" s="49"/>
    </row>
    <row r="198" spans="1:10" customFormat="1" ht="24" x14ac:dyDescent="0.25">
      <c r="A198" s="37" t="s">
        <v>52</v>
      </c>
      <c r="B198" s="37" t="s">
        <v>61</v>
      </c>
      <c r="C198" s="39">
        <v>891412134</v>
      </c>
      <c r="D198" s="40"/>
      <c r="E198" s="43">
        <v>2771016</v>
      </c>
      <c r="F198" s="42">
        <v>42947</v>
      </c>
      <c r="G198" s="87">
        <f>SUM(3881262+1110206)</f>
        <v>4991468</v>
      </c>
      <c r="H198" s="86" t="s">
        <v>136</v>
      </c>
      <c r="I198" s="85">
        <v>2220452</v>
      </c>
      <c r="J198" s="71" t="s">
        <v>129</v>
      </c>
    </row>
    <row r="199" spans="1:10" customFormat="1" ht="24" x14ac:dyDescent="0.25">
      <c r="A199" s="37" t="s">
        <v>52</v>
      </c>
      <c r="B199" s="37" t="s">
        <v>61</v>
      </c>
      <c r="C199" s="39">
        <v>891412134</v>
      </c>
      <c r="D199" s="40"/>
      <c r="E199" s="43">
        <v>2771016</v>
      </c>
      <c r="F199" s="42">
        <v>42978</v>
      </c>
      <c r="G199" s="87">
        <f>SUM(550644+4438955)</f>
        <v>4989599</v>
      </c>
      <c r="H199" s="86" t="s">
        <v>140</v>
      </c>
      <c r="I199" s="85">
        <v>2218583</v>
      </c>
      <c r="J199" s="71" t="s">
        <v>129</v>
      </c>
    </row>
    <row r="200" spans="1:10" customFormat="1" ht="24" x14ac:dyDescent="0.25">
      <c r="A200" s="104" t="s">
        <v>52</v>
      </c>
      <c r="B200" s="104" t="s">
        <v>61</v>
      </c>
      <c r="C200" s="105">
        <v>891412134</v>
      </c>
      <c r="D200" s="106"/>
      <c r="E200" s="107">
        <v>2771136</v>
      </c>
      <c r="F200" s="112">
        <v>43008</v>
      </c>
      <c r="G200" s="116">
        <v>2595092</v>
      </c>
      <c r="H200" s="118">
        <v>42993</v>
      </c>
      <c r="I200" s="121">
        <v>176044</v>
      </c>
      <c r="J200" s="120" t="s">
        <v>125</v>
      </c>
    </row>
    <row r="201" spans="1:10" customFormat="1" ht="24" x14ac:dyDescent="0.25">
      <c r="A201" s="37" t="s">
        <v>52</v>
      </c>
      <c r="B201" s="37" t="s">
        <v>65</v>
      </c>
      <c r="C201" s="39">
        <v>891408974</v>
      </c>
      <c r="D201" s="40">
        <v>4</v>
      </c>
      <c r="E201" s="43">
        <v>6072221</v>
      </c>
      <c r="F201" s="42">
        <v>42947</v>
      </c>
      <c r="G201" s="87">
        <v>6152221</v>
      </c>
      <c r="H201" s="84">
        <v>42923</v>
      </c>
      <c r="I201" s="85">
        <v>80000</v>
      </c>
      <c r="J201" s="71" t="s">
        <v>129</v>
      </c>
    </row>
    <row r="202" spans="1:10" customFormat="1" ht="24" x14ac:dyDescent="0.25">
      <c r="A202" s="104" t="s">
        <v>52</v>
      </c>
      <c r="B202" s="104" t="s">
        <v>65</v>
      </c>
      <c r="C202" s="105">
        <v>891408974</v>
      </c>
      <c r="D202" s="106">
        <v>4</v>
      </c>
      <c r="E202" s="107">
        <v>6072221</v>
      </c>
      <c r="F202" s="112">
        <v>42978</v>
      </c>
      <c r="G202" s="116"/>
      <c r="H202" s="117"/>
      <c r="I202" s="111"/>
      <c r="J202" s="120" t="s">
        <v>125</v>
      </c>
    </row>
    <row r="203" spans="1:10" customFormat="1" ht="24" x14ac:dyDescent="0.25">
      <c r="A203" s="104" t="s">
        <v>52</v>
      </c>
      <c r="B203" s="104" t="s">
        <v>65</v>
      </c>
      <c r="C203" s="105">
        <v>891408974</v>
      </c>
      <c r="D203" s="106">
        <v>4</v>
      </c>
      <c r="E203" s="107">
        <v>6072221</v>
      </c>
      <c r="F203" s="112">
        <v>43008</v>
      </c>
      <c r="G203" s="116">
        <f>SUM(2843316+1614453)</f>
        <v>4457769</v>
      </c>
      <c r="H203" s="117" t="s">
        <v>131</v>
      </c>
      <c r="I203" s="121">
        <v>1614452</v>
      </c>
      <c r="J203" s="120" t="s">
        <v>125</v>
      </c>
    </row>
    <row r="204" spans="1:10" customFormat="1" ht="24" x14ac:dyDescent="0.25">
      <c r="A204" s="104" t="s">
        <v>52</v>
      </c>
      <c r="B204" s="104" t="s">
        <v>65</v>
      </c>
      <c r="C204" s="105">
        <v>891408974</v>
      </c>
      <c r="D204" s="106">
        <v>4</v>
      </c>
      <c r="E204" s="107">
        <v>6072221</v>
      </c>
      <c r="F204" s="112">
        <v>43039</v>
      </c>
      <c r="G204" s="116">
        <v>3036111</v>
      </c>
      <c r="H204" s="118">
        <v>43021</v>
      </c>
      <c r="I204" s="121">
        <v>3036100</v>
      </c>
      <c r="J204" s="120" t="s">
        <v>125</v>
      </c>
    </row>
    <row r="205" spans="1:10" customFormat="1" ht="24" x14ac:dyDescent="0.25">
      <c r="A205" s="104" t="s">
        <v>52</v>
      </c>
      <c r="B205" s="104" t="s">
        <v>65</v>
      </c>
      <c r="C205" s="105">
        <v>891408974</v>
      </c>
      <c r="D205" s="106">
        <v>4</v>
      </c>
      <c r="E205" s="107">
        <v>6072221</v>
      </c>
      <c r="F205" s="112">
        <v>43069</v>
      </c>
      <c r="G205" s="110"/>
      <c r="H205" s="111"/>
      <c r="I205" s="111"/>
      <c r="J205" s="111"/>
    </row>
    <row r="206" spans="1:10" customFormat="1" ht="24" x14ac:dyDescent="0.25">
      <c r="A206" s="104" t="s">
        <v>52</v>
      </c>
      <c r="B206" s="104" t="s">
        <v>65</v>
      </c>
      <c r="C206" s="105">
        <v>891408974</v>
      </c>
      <c r="D206" s="106">
        <v>4</v>
      </c>
      <c r="E206" s="107">
        <v>6072221</v>
      </c>
      <c r="F206" s="112">
        <v>43100</v>
      </c>
      <c r="G206" s="110"/>
      <c r="H206" s="111"/>
      <c r="I206" s="111"/>
      <c r="J206" s="111"/>
    </row>
    <row r="207" spans="1:10" customFormat="1" ht="24" x14ac:dyDescent="0.25">
      <c r="A207" s="104" t="s">
        <v>52</v>
      </c>
      <c r="B207" s="104" t="s">
        <v>65</v>
      </c>
      <c r="C207" s="105">
        <v>891408974</v>
      </c>
      <c r="D207" s="106">
        <v>4</v>
      </c>
      <c r="E207" s="107">
        <v>6072221</v>
      </c>
      <c r="F207" s="112">
        <v>43131</v>
      </c>
      <c r="G207" s="110"/>
      <c r="H207" s="111"/>
      <c r="I207" s="111"/>
      <c r="J207" s="111"/>
    </row>
    <row r="208" spans="1:10" customFormat="1" ht="24" x14ac:dyDescent="0.25">
      <c r="A208" s="104" t="s">
        <v>52</v>
      </c>
      <c r="B208" s="104" t="s">
        <v>65</v>
      </c>
      <c r="C208" s="105">
        <v>891408974</v>
      </c>
      <c r="D208" s="106">
        <v>4</v>
      </c>
      <c r="E208" s="107">
        <v>6072221</v>
      </c>
      <c r="F208" s="112">
        <v>43159</v>
      </c>
      <c r="G208" s="110"/>
      <c r="H208" s="111"/>
      <c r="I208" s="111"/>
      <c r="J208" s="111"/>
    </row>
    <row r="209" spans="1:10" customFormat="1" ht="24" x14ac:dyDescent="0.25">
      <c r="A209" s="104" t="s">
        <v>52</v>
      </c>
      <c r="B209" s="104" t="s">
        <v>65</v>
      </c>
      <c r="C209" s="105">
        <v>891408974</v>
      </c>
      <c r="D209" s="106">
        <v>4</v>
      </c>
      <c r="E209" s="107">
        <v>6072221</v>
      </c>
      <c r="F209" s="112">
        <v>43190</v>
      </c>
      <c r="G209" s="110"/>
      <c r="H209" s="111"/>
      <c r="I209" s="111"/>
      <c r="J209" s="111"/>
    </row>
    <row r="210" spans="1:10" customFormat="1" ht="24" x14ac:dyDescent="0.25">
      <c r="A210" s="104" t="s">
        <v>52</v>
      </c>
      <c r="B210" s="104" t="s">
        <v>65</v>
      </c>
      <c r="C210" s="105">
        <v>891408974</v>
      </c>
      <c r="D210" s="106">
        <v>4</v>
      </c>
      <c r="E210" s="107">
        <v>6072221</v>
      </c>
      <c r="F210" s="112">
        <v>43220</v>
      </c>
      <c r="G210" s="110"/>
      <c r="H210" s="111"/>
      <c r="I210" s="111"/>
      <c r="J210" s="111"/>
    </row>
    <row r="211" spans="1:10" customFormat="1" ht="24" x14ac:dyDescent="0.25">
      <c r="A211" s="37" t="s">
        <v>52</v>
      </c>
      <c r="B211" s="37" t="s">
        <v>65</v>
      </c>
      <c r="C211" s="39">
        <v>891408974</v>
      </c>
      <c r="D211" s="40">
        <v>4</v>
      </c>
      <c r="E211" s="43">
        <v>6072221</v>
      </c>
      <c r="F211" s="42">
        <v>43251</v>
      </c>
      <c r="G211" s="48"/>
      <c r="H211" s="49"/>
      <c r="I211" s="49"/>
      <c r="J211" s="49"/>
    </row>
    <row r="212" spans="1:10" customFormat="1" ht="24" x14ac:dyDescent="0.25">
      <c r="A212" s="37" t="s">
        <v>52</v>
      </c>
      <c r="B212" s="37" t="s">
        <v>65</v>
      </c>
      <c r="C212" s="39">
        <v>891408974</v>
      </c>
      <c r="D212" s="40">
        <v>4</v>
      </c>
      <c r="E212" s="43">
        <v>6072221</v>
      </c>
      <c r="F212" s="42">
        <v>43281</v>
      </c>
      <c r="G212" s="48"/>
      <c r="H212" s="49"/>
      <c r="I212" s="49"/>
      <c r="J212" s="49"/>
    </row>
    <row r="213" spans="1:10" customFormat="1" ht="24" x14ac:dyDescent="0.25">
      <c r="A213" s="104" t="s">
        <v>52</v>
      </c>
      <c r="B213" s="104" t="s">
        <v>75</v>
      </c>
      <c r="C213" s="105">
        <v>891409390</v>
      </c>
      <c r="D213" s="106">
        <v>8</v>
      </c>
      <c r="E213" s="107">
        <v>23209412</v>
      </c>
      <c r="F213" s="112">
        <v>42947</v>
      </c>
      <c r="G213" s="110"/>
      <c r="H213" s="111"/>
      <c r="I213" s="111"/>
      <c r="J213" s="117" t="s">
        <v>125</v>
      </c>
    </row>
    <row r="214" spans="1:10" customFormat="1" ht="24" x14ac:dyDescent="0.25">
      <c r="A214" s="37" t="s">
        <v>52</v>
      </c>
      <c r="B214" s="37" t="s">
        <v>75</v>
      </c>
      <c r="C214" s="39">
        <v>891409390</v>
      </c>
      <c r="D214" s="40">
        <v>8</v>
      </c>
      <c r="E214" s="43">
        <v>23209412</v>
      </c>
      <c r="F214" s="42">
        <v>42978</v>
      </c>
      <c r="G214" s="87">
        <f>SUM(878247178+254969361)</f>
        <v>1133216539</v>
      </c>
      <c r="H214" s="84">
        <v>42951</v>
      </c>
      <c r="I214" s="85">
        <v>1110007121</v>
      </c>
      <c r="J214" s="71" t="s">
        <v>129</v>
      </c>
    </row>
    <row r="215" spans="1:10" customFormat="1" ht="24" x14ac:dyDescent="0.25">
      <c r="A215" s="104" t="s">
        <v>52</v>
      </c>
      <c r="B215" s="104" t="s">
        <v>75</v>
      </c>
      <c r="C215" s="105">
        <v>891409390</v>
      </c>
      <c r="D215" s="106">
        <v>8</v>
      </c>
      <c r="E215" s="107">
        <v>23209412</v>
      </c>
      <c r="F215" s="112">
        <v>43008</v>
      </c>
      <c r="G215" s="116">
        <f>SUM(1315829+14193808)</f>
        <v>15509637</v>
      </c>
      <c r="H215" s="118">
        <v>43007</v>
      </c>
      <c r="I215" s="121">
        <v>7699775</v>
      </c>
      <c r="J215" s="117" t="s">
        <v>125</v>
      </c>
    </row>
    <row r="216" spans="1:10" customFormat="1" ht="24" x14ac:dyDescent="0.25">
      <c r="A216" s="104" t="s">
        <v>52</v>
      </c>
      <c r="B216" s="104" t="s">
        <v>75</v>
      </c>
      <c r="C216" s="105">
        <v>891409390</v>
      </c>
      <c r="D216" s="106">
        <v>8</v>
      </c>
      <c r="E216" s="107">
        <v>23209412</v>
      </c>
      <c r="F216" s="112">
        <v>43039</v>
      </c>
      <c r="G216" s="110"/>
      <c r="H216" s="111"/>
      <c r="I216" s="111"/>
      <c r="J216" s="117" t="s">
        <v>125</v>
      </c>
    </row>
    <row r="217" spans="1:10" customFormat="1" ht="24" x14ac:dyDescent="0.25">
      <c r="A217" s="104" t="s">
        <v>52</v>
      </c>
      <c r="B217" s="104" t="s">
        <v>75</v>
      </c>
      <c r="C217" s="105">
        <v>891409390</v>
      </c>
      <c r="D217" s="106">
        <v>8</v>
      </c>
      <c r="E217" s="107">
        <v>23209412</v>
      </c>
      <c r="F217" s="112">
        <v>43069</v>
      </c>
      <c r="G217" s="110"/>
      <c r="H217" s="111"/>
      <c r="I217" s="111"/>
      <c r="J217" s="111"/>
    </row>
    <row r="218" spans="1:10" customFormat="1" ht="24" x14ac:dyDescent="0.25">
      <c r="A218" s="104" t="s">
        <v>52</v>
      </c>
      <c r="B218" s="104" t="s">
        <v>75</v>
      </c>
      <c r="C218" s="105">
        <v>891409390</v>
      </c>
      <c r="D218" s="106">
        <v>8</v>
      </c>
      <c r="E218" s="107">
        <v>23209412</v>
      </c>
      <c r="F218" s="112">
        <v>43100</v>
      </c>
      <c r="G218" s="110"/>
      <c r="H218" s="111"/>
      <c r="I218" s="111"/>
      <c r="J218" s="111"/>
    </row>
    <row r="219" spans="1:10" customFormat="1" ht="24" x14ac:dyDescent="0.25">
      <c r="A219" s="104" t="s">
        <v>52</v>
      </c>
      <c r="B219" s="104" t="s">
        <v>75</v>
      </c>
      <c r="C219" s="105">
        <v>891409390</v>
      </c>
      <c r="D219" s="106">
        <v>8</v>
      </c>
      <c r="E219" s="107">
        <v>23209412</v>
      </c>
      <c r="F219" s="112">
        <v>43131</v>
      </c>
      <c r="G219" s="110"/>
      <c r="H219" s="111"/>
      <c r="I219" s="111"/>
      <c r="J219" s="111"/>
    </row>
    <row r="220" spans="1:10" customFormat="1" ht="24" x14ac:dyDescent="0.25">
      <c r="A220" s="104" t="s">
        <v>52</v>
      </c>
      <c r="B220" s="104" t="s">
        <v>75</v>
      </c>
      <c r="C220" s="105">
        <v>891409390</v>
      </c>
      <c r="D220" s="106">
        <v>8</v>
      </c>
      <c r="E220" s="107">
        <v>23209412</v>
      </c>
      <c r="F220" s="112">
        <v>43159</v>
      </c>
      <c r="G220" s="110"/>
      <c r="H220" s="111"/>
      <c r="I220" s="111"/>
      <c r="J220" s="111"/>
    </row>
    <row r="221" spans="1:10" customFormat="1" ht="24" x14ac:dyDescent="0.25">
      <c r="A221" s="104" t="s">
        <v>52</v>
      </c>
      <c r="B221" s="104" t="s">
        <v>75</v>
      </c>
      <c r="C221" s="105">
        <v>891409390</v>
      </c>
      <c r="D221" s="106">
        <v>8</v>
      </c>
      <c r="E221" s="107">
        <v>23209412</v>
      </c>
      <c r="F221" s="112">
        <v>43190</v>
      </c>
      <c r="G221" s="110"/>
      <c r="H221" s="111"/>
      <c r="I221" s="111"/>
      <c r="J221" s="111"/>
    </row>
    <row r="222" spans="1:10" customFormat="1" ht="24" x14ac:dyDescent="0.25">
      <c r="A222" s="104" t="s">
        <v>52</v>
      </c>
      <c r="B222" s="104" t="s">
        <v>75</v>
      </c>
      <c r="C222" s="105">
        <v>891409390</v>
      </c>
      <c r="D222" s="106">
        <v>8</v>
      </c>
      <c r="E222" s="107">
        <v>23209412</v>
      </c>
      <c r="F222" s="112">
        <v>43220</v>
      </c>
      <c r="G222" s="110"/>
      <c r="H222" s="111"/>
      <c r="I222" s="111"/>
      <c r="J222" s="111"/>
    </row>
    <row r="223" spans="1:10" customFormat="1" ht="24" x14ac:dyDescent="0.25">
      <c r="A223" s="37" t="s">
        <v>52</v>
      </c>
      <c r="B223" s="37" t="s">
        <v>75</v>
      </c>
      <c r="C223" s="39">
        <v>891409390</v>
      </c>
      <c r="D223" s="40">
        <v>8</v>
      </c>
      <c r="E223" s="43">
        <v>23209412</v>
      </c>
      <c r="F223" s="42">
        <v>43251</v>
      </c>
      <c r="G223" s="48"/>
      <c r="H223" s="49"/>
      <c r="I223" s="49"/>
      <c r="J223" s="49"/>
    </row>
    <row r="224" spans="1:10" customFormat="1" ht="24" x14ac:dyDescent="0.25">
      <c r="A224" s="37" t="s">
        <v>52</v>
      </c>
      <c r="B224" s="37" t="s">
        <v>75</v>
      </c>
      <c r="C224" s="39">
        <v>891409390</v>
      </c>
      <c r="D224" s="40">
        <v>8</v>
      </c>
      <c r="E224" s="43">
        <v>23209412</v>
      </c>
      <c r="F224" s="42">
        <v>43281</v>
      </c>
      <c r="G224" s="48"/>
      <c r="H224" s="49"/>
      <c r="I224" s="49"/>
      <c r="J224" s="49"/>
    </row>
    <row r="225" spans="1:10" customFormat="1" ht="24" x14ac:dyDescent="0.25">
      <c r="A225" s="37" t="s">
        <v>52</v>
      </c>
      <c r="B225" s="37" t="s">
        <v>75</v>
      </c>
      <c r="C225" s="39">
        <v>891409390</v>
      </c>
      <c r="D225" s="40">
        <v>8</v>
      </c>
      <c r="E225" s="43">
        <v>23209412</v>
      </c>
      <c r="F225" s="42">
        <v>43312</v>
      </c>
      <c r="G225" s="48"/>
      <c r="H225" s="49"/>
      <c r="I225" s="49"/>
      <c r="J225" s="49"/>
    </row>
    <row r="226" spans="1:10" customFormat="1" ht="24" x14ac:dyDescent="0.25">
      <c r="A226" s="37" t="s">
        <v>52</v>
      </c>
      <c r="B226" s="37" t="s">
        <v>75</v>
      </c>
      <c r="C226" s="39">
        <v>891409390</v>
      </c>
      <c r="D226" s="40">
        <v>8</v>
      </c>
      <c r="E226" s="43">
        <v>23209412</v>
      </c>
      <c r="F226" s="42">
        <v>43343</v>
      </c>
      <c r="G226" s="48"/>
      <c r="H226" s="49"/>
      <c r="I226" s="49"/>
      <c r="J226" s="49"/>
    </row>
    <row r="227" spans="1:10" customFormat="1" ht="24" x14ac:dyDescent="0.25">
      <c r="A227" s="37" t="s">
        <v>52</v>
      </c>
      <c r="B227" s="37" t="s">
        <v>75</v>
      </c>
      <c r="C227" s="39">
        <v>891409390</v>
      </c>
      <c r="D227" s="40">
        <v>8</v>
      </c>
      <c r="E227" s="43">
        <v>23209412</v>
      </c>
      <c r="F227" s="42">
        <v>43373</v>
      </c>
      <c r="G227" s="48"/>
      <c r="H227" s="49"/>
      <c r="I227" s="49"/>
      <c r="J227" s="49"/>
    </row>
    <row r="228" spans="1:10" customFormat="1" ht="24" x14ac:dyDescent="0.25">
      <c r="A228" s="37" t="s">
        <v>52</v>
      </c>
      <c r="B228" s="37" t="s">
        <v>75</v>
      </c>
      <c r="C228" s="39">
        <v>891409390</v>
      </c>
      <c r="D228" s="40">
        <v>8</v>
      </c>
      <c r="E228" s="43">
        <v>23209412</v>
      </c>
      <c r="F228" s="42">
        <v>43404</v>
      </c>
      <c r="G228" s="48"/>
      <c r="H228" s="49"/>
      <c r="I228" s="49"/>
      <c r="J228" s="49"/>
    </row>
    <row r="229" spans="1:10" customFormat="1" ht="24" x14ac:dyDescent="0.25">
      <c r="A229" s="37" t="s">
        <v>52</v>
      </c>
      <c r="B229" s="37" t="s">
        <v>75</v>
      </c>
      <c r="C229" s="39">
        <v>891409390</v>
      </c>
      <c r="D229" s="40">
        <v>8</v>
      </c>
      <c r="E229" s="43">
        <v>23209412</v>
      </c>
      <c r="F229" s="42">
        <v>43434</v>
      </c>
      <c r="G229" s="48"/>
      <c r="H229" s="49"/>
      <c r="I229" s="49"/>
      <c r="J229" s="49"/>
    </row>
    <row r="230" spans="1:10" customFormat="1" ht="24" x14ac:dyDescent="0.25">
      <c r="A230" s="37" t="s">
        <v>52</v>
      </c>
      <c r="B230" s="37" t="s">
        <v>75</v>
      </c>
      <c r="C230" s="39">
        <v>891409390</v>
      </c>
      <c r="D230" s="40">
        <v>8</v>
      </c>
      <c r="E230" s="43">
        <v>23209412</v>
      </c>
      <c r="F230" s="42">
        <v>43465</v>
      </c>
      <c r="G230" s="48"/>
      <c r="H230" s="49"/>
      <c r="I230" s="49"/>
      <c r="J230" s="49"/>
    </row>
    <row r="231" spans="1:10" customFormat="1" ht="24" x14ac:dyDescent="0.25">
      <c r="A231" s="37" t="s">
        <v>52</v>
      </c>
      <c r="B231" s="37" t="s">
        <v>75</v>
      </c>
      <c r="C231" s="39">
        <v>891409390</v>
      </c>
      <c r="D231" s="40">
        <v>8</v>
      </c>
      <c r="E231" s="43">
        <v>23209412</v>
      </c>
      <c r="F231" s="42">
        <v>43496</v>
      </c>
      <c r="G231" s="48"/>
      <c r="H231" s="49"/>
      <c r="I231" s="49"/>
      <c r="J231" s="49"/>
    </row>
    <row r="232" spans="1:10" customFormat="1" ht="24" x14ac:dyDescent="0.25">
      <c r="A232" s="37" t="s">
        <v>52</v>
      </c>
      <c r="B232" s="37" t="s">
        <v>75</v>
      </c>
      <c r="C232" s="39">
        <v>891409390</v>
      </c>
      <c r="D232" s="40">
        <v>8</v>
      </c>
      <c r="E232" s="43">
        <v>23209412</v>
      </c>
      <c r="F232" s="42">
        <v>43524</v>
      </c>
      <c r="G232" s="48"/>
      <c r="H232" s="49"/>
      <c r="I232" s="49"/>
      <c r="J232" s="49"/>
    </row>
    <row r="233" spans="1:10" customFormat="1" ht="24" x14ac:dyDescent="0.25">
      <c r="A233" s="37" t="s">
        <v>52</v>
      </c>
      <c r="B233" s="37" t="s">
        <v>75</v>
      </c>
      <c r="C233" s="39">
        <v>891409390</v>
      </c>
      <c r="D233" s="40">
        <v>8</v>
      </c>
      <c r="E233" s="43">
        <v>23209412</v>
      </c>
      <c r="F233" s="42">
        <v>43555</v>
      </c>
      <c r="G233" s="48"/>
      <c r="H233" s="49"/>
      <c r="I233" s="49"/>
      <c r="J233" s="49"/>
    </row>
    <row r="234" spans="1:10" customFormat="1" ht="24" x14ac:dyDescent="0.25">
      <c r="A234" s="37" t="s">
        <v>52</v>
      </c>
      <c r="B234" s="37" t="s">
        <v>75</v>
      </c>
      <c r="C234" s="39">
        <v>891409390</v>
      </c>
      <c r="D234" s="40">
        <v>8</v>
      </c>
      <c r="E234" s="43">
        <v>23209412</v>
      </c>
      <c r="F234" s="42">
        <v>43585</v>
      </c>
      <c r="G234" s="48"/>
      <c r="H234" s="49"/>
      <c r="I234" s="49"/>
      <c r="J234" s="49"/>
    </row>
    <row r="235" spans="1:10" customFormat="1" ht="24" x14ac:dyDescent="0.25">
      <c r="A235" s="37" t="s">
        <v>52</v>
      </c>
      <c r="B235" s="37" t="s">
        <v>75</v>
      </c>
      <c r="C235" s="39">
        <v>891409390</v>
      </c>
      <c r="D235" s="40">
        <v>8</v>
      </c>
      <c r="E235" s="43">
        <v>23209412</v>
      </c>
      <c r="F235" s="42">
        <v>43616</v>
      </c>
      <c r="G235" s="48"/>
      <c r="H235" s="49"/>
      <c r="I235" s="49"/>
      <c r="J235" s="49"/>
    </row>
    <row r="236" spans="1:10" customFormat="1" ht="24" x14ac:dyDescent="0.25">
      <c r="A236" s="37" t="s">
        <v>52</v>
      </c>
      <c r="B236" s="37" t="s">
        <v>75</v>
      </c>
      <c r="C236" s="39">
        <v>891409390</v>
      </c>
      <c r="D236" s="40">
        <v>8</v>
      </c>
      <c r="E236" s="43">
        <v>23209412</v>
      </c>
      <c r="F236" s="42">
        <v>43646</v>
      </c>
      <c r="G236" s="48"/>
      <c r="H236" s="49"/>
      <c r="I236" s="49"/>
      <c r="J236" s="49"/>
    </row>
    <row r="237" spans="1:10" customFormat="1" ht="24" x14ac:dyDescent="0.25">
      <c r="A237" s="37" t="s">
        <v>52</v>
      </c>
      <c r="B237" s="37" t="s">
        <v>75</v>
      </c>
      <c r="C237" s="39">
        <v>891409390</v>
      </c>
      <c r="D237" s="40">
        <v>8</v>
      </c>
      <c r="E237" s="43">
        <v>23209412</v>
      </c>
      <c r="F237" s="42">
        <v>43677</v>
      </c>
      <c r="G237" s="48"/>
      <c r="H237" s="49"/>
      <c r="I237" s="49"/>
      <c r="J237" s="49"/>
    </row>
    <row r="238" spans="1:10" customFormat="1" ht="24" x14ac:dyDescent="0.25">
      <c r="A238" s="37" t="s">
        <v>52</v>
      </c>
      <c r="B238" s="37" t="s">
        <v>75</v>
      </c>
      <c r="C238" s="39">
        <v>891409390</v>
      </c>
      <c r="D238" s="40">
        <v>8</v>
      </c>
      <c r="E238" s="43">
        <v>23209412</v>
      </c>
      <c r="F238" s="42">
        <v>43708</v>
      </c>
      <c r="G238" s="48"/>
      <c r="H238" s="49"/>
      <c r="I238" s="49"/>
      <c r="J238" s="49"/>
    </row>
    <row r="239" spans="1:10" customFormat="1" ht="24" x14ac:dyDescent="0.25">
      <c r="A239" s="37" t="s">
        <v>52</v>
      </c>
      <c r="B239" s="37" t="s">
        <v>75</v>
      </c>
      <c r="C239" s="39">
        <v>891409390</v>
      </c>
      <c r="D239" s="40">
        <v>8</v>
      </c>
      <c r="E239" s="43">
        <v>23209412</v>
      </c>
      <c r="F239" s="42">
        <v>43738</v>
      </c>
      <c r="G239" s="48"/>
      <c r="H239" s="49"/>
      <c r="I239" s="49"/>
      <c r="J239" s="49"/>
    </row>
    <row r="240" spans="1:10" customFormat="1" ht="24" x14ac:dyDescent="0.25">
      <c r="A240" s="37" t="s">
        <v>52</v>
      </c>
      <c r="B240" s="37" t="s">
        <v>75</v>
      </c>
      <c r="C240" s="39">
        <v>891409390</v>
      </c>
      <c r="D240" s="40">
        <v>8</v>
      </c>
      <c r="E240" s="43">
        <v>23209412</v>
      </c>
      <c r="F240" s="42">
        <v>43769</v>
      </c>
      <c r="G240" s="48"/>
      <c r="H240" s="49"/>
      <c r="I240" s="49"/>
      <c r="J240" s="49"/>
    </row>
    <row r="241" spans="1:11" customFormat="1" ht="24" x14ac:dyDescent="0.25">
      <c r="A241" s="37" t="s">
        <v>52</v>
      </c>
      <c r="B241" s="37" t="s">
        <v>75</v>
      </c>
      <c r="C241" s="39">
        <v>891409390</v>
      </c>
      <c r="D241" s="40">
        <v>8</v>
      </c>
      <c r="E241" s="43">
        <v>23209412</v>
      </c>
      <c r="F241" s="42">
        <v>43799</v>
      </c>
      <c r="G241" s="48"/>
      <c r="H241" s="49"/>
      <c r="I241" s="49"/>
      <c r="J241" s="49"/>
    </row>
    <row r="242" spans="1:11" customFormat="1" ht="24" x14ac:dyDescent="0.25">
      <c r="A242" s="37" t="s">
        <v>52</v>
      </c>
      <c r="B242" s="37" t="s">
        <v>75</v>
      </c>
      <c r="C242" s="39">
        <v>891409390</v>
      </c>
      <c r="D242" s="40">
        <v>8</v>
      </c>
      <c r="E242" s="43">
        <v>23209412</v>
      </c>
      <c r="F242" s="42">
        <v>43830</v>
      </c>
      <c r="G242" s="48"/>
      <c r="H242" s="49"/>
      <c r="I242" s="49"/>
      <c r="J242" s="49"/>
    </row>
    <row r="243" spans="1:11" customFormat="1" ht="24" x14ac:dyDescent="0.25">
      <c r="A243" s="37" t="s">
        <v>52</v>
      </c>
      <c r="B243" s="37" t="s">
        <v>75</v>
      </c>
      <c r="C243" s="39">
        <v>891409390</v>
      </c>
      <c r="D243" s="40">
        <v>8</v>
      </c>
      <c r="E243" s="43">
        <v>23209412</v>
      </c>
      <c r="F243" s="42">
        <v>43861</v>
      </c>
      <c r="G243" s="48"/>
      <c r="H243" s="49"/>
      <c r="I243" s="49"/>
      <c r="J243" s="49"/>
    </row>
    <row r="244" spans="1:11" customFormat="1" ht="24" x14ac:dyDescent="0.25">
      <c r="A244" s="37" t="s">
        <v>52</v>
      </c>
      <c r="B244" s="37" t="s">
        <v>75</v>
      </c>
      <c r="C244" s="39">
        <v>891409390</v>
      </c>
      <c r="D244" s="40">
        <v>8</v>
      </c>
      <c r="E244" s="43">
        <v>23209412</v>
      </c>
      <c r="F244" s="42">
        <v>43890</v>
      </c>
      <c r="G244" s="48"/>
      <c r="H244" s="49"/>
      <c r="I244" s="49"/>
      <c r="J244" s="49"/>
    </row>
    <row r="245" spans="1:11" customFormat="1" ht="24" x14ac:dyDescent="0.25">
      <c r="A245" s="37" t="s">
        <v>52</v>
      </c>
      <c r="B245" s="37" t="s">
        <v>75</v>
      </c>
      <c r="C245" s="39">
        <v>891409390</v>
      </c>
      <c r="D245" s="40">
        <v>8</v>
      </c>
      <c r="E245" s="43">
        <v>23209412</v>
      </c>
      <c r="F245" s="42">
        <v>43921</v>
      </c>
      <c r="G245" s="48"/>
      <c r="H245" s="49"/>
      <c r="I245" s="49"/>
      <c r="J245" s="49"/>
    </row>
    <row r="246" spans="1:11" customFormat="1" ht="24" x14ac:dyDescent="0.25">
      <c r="A246" s="37" t="s">
        <v>52</v>
      </c>
      <c r="B246" s="37" t="s">
        <v>75</v>
      </c>
      <c r="C246" s="39">
        <v>891409390</v>
      </c>
      <c r="D246" s="40">
        <v>8</v>
      </c>
      <c r="E246" s="43">
        <v>23209412</v>
      </c>
      <c r="F246" s="42">
        <v>43951</v>
      </c>
      <c r="G246" s="48"/>
      <c r="H246" s="49"/>
      <c r="I246" s="49"/>
      <c r="J246" s="49"/>
    </row>
    <row r="247" spans="1:11" customFormat="1" ht="24" x14ac:dyDescent="0.25">
      <c r="A247" s="37" t="s">
        <v>52</v>
      </c>
      <c r="B247" s="37" t="s">
        <v>75</v>
      </c>
      <c r="C247" s="39">
        <v>891409390</v>
      </c>
      <c r="D247" s="40">
        <v>8</v>
      </c>
      <c r="E247" s="43">
        <v>23209412</v>
      </c>
      <c r="F247" s="42">
        <v>43982</v>
      </c>
      <c r="G247" s="48"/>
      <c r="H247" s="49"/>
      <c r="I247" s="49"/>
      <c r="J247" s="49"/>
    </row>
    <row r="248" spans="1:11" customFormat="1" ht="24" x14ac:dyDescent="0.25">
      <c r="A248" s="37" t="s">
        <v>52</v>
      </c>
      <c r="B248" s="37" t="s">
        <v>75</v>
      </c>
      <c r="C248" s="39">
        <v>891409390</v>
      </c>
      <c r="D248" s="40">
        <v>8</v>
      </c>
      <c r="E248" s="43">
        <v>23209422</v>
      </c>
      <c r="F248" s="42">
        <v>44012</v>
      </c>
      <c r="G248" s="48"/>
      <c r="H248" s="49"/>
      <c r="I248" s="49"/>
      <c r="J248" s="49"/>
    </row>
    <row r="249" spans="1:11" customFormat="1" ht="24" customHeight="1" x14ac:dyDescent="0.25">
      <c r="A249" s="37" t="s">
        <v>52</v>
      </c>
      <c r="B249" s="37" t="s">
        <v>84</v>
      </c>
      <c r="C249" s="39">
        <v>900765175</v>
      </c>
      <c r="D249" s="40">
        <v>8</v>
      </c>
      <c r="E249" s="43">
        <v>9794986</v>
      </c>
      <c r="F249" s="42">
        <v>42947</v>
      </c>
      <c r="G249" s="87">
        <f>SUM(11744986+5070000)</f>
        <v>16814986</v>
      </c>
      <c r="H249" s="86" t="s">
        <v>136</v>
      </c>
      <c r="I249" s="85">
        <v>7020000</v>
      </c>
      <c r="J249" s="71" t="s">
        <v>129</v>
      </c>
      <c r="K249" s="131" t="s">
        <v>173</v>
      </c>
    </row>
    <row r="250" spans="1:11" customFormat="1" x14ac:dyDescent="0.25">
      <c r="A250" s="104" t="s">
        <v>52</v>
      </c>
      <c r="B250" s="104" t="s">
        <v>84</v>
      </c>
      <c r="C250" s="105">
        <v>900765175</v>
      </c>
      <c r="D250" s="106">
        <v>8</v>
      </c>
      <c r="E250" s="107">
        <v>9794986</v>
      </c>
      <c r="F250" s="112">
        <v>42978</v>
      </c>
      <c r="G250" s="116"/>
      <c r="H250" s="117"/>
      <c r="I250" s="111"/>
      <c r="J250" s="117" t="s">
        <v>125</v>
      </c>
      <c r="K250" s="131"/>
    </row>
    <row r="251" spans="1:11" customFormat="1" x14ac:dyDescent="0.25">
      <c r="A251" s="104" t="s">
        <v>52</v>
      </c>
      <c r="B251" s="104" t="s">
        <v>84</v>
      </c>
      <c r="C251" s="105">
        <v>900765175</v>
      </c>
      <c r="D251" s="106">
        <v>8</v>
      </c>
      <c r="E251" s="107">
        <v>9794986</v>
      </c>
      <c r="F251" s="112">
        <v>43008</v>
      </c>
      <c r="G251" s="116">
        <f>SUM(4586499+2604244)</f>
        <v>7190743</v>
      </c>
      <c r="H251" s="117" t="s">
        <v>131</v>
      </c>
      <c r="I251" s="121">
        <v>2604243</v>
      </c>
      <c r="J251" s="117" t="s">
        <v>125</v>
      </c>
      <c r="K251" s="131"/>
    </row>
    <row r="252" spans="1:11" customFormat="1" x14ac:dyDescent="0.25">
      <c r="A252" s="104" t="s">
        <v>52</v>
      </c>
      <c r="B252" s="104" t="s">
        <v>84</v>
      </c>
      <c r="C252" s="105">
        <v>900765175</v>
      </c>
      <c r="D252" s="106">
        <v>8</v>
      </c>
      <c r="E252" s="107">
        <v>9794986</v>
      </c>
      <c r="F252" s="112">
        <v>43039</v>
      </c>
      <c r="G252" s="116">
        <v>4897496</v>
      </c>
      <c r="H252" s="118">
        <v>43021</v>
      </c>
      <c r="I252" s="121">
        <v>4897490</v>
      </c>
      <c r="J252" s="117" t="s">
        <v>125</v>
      </c>
      <c r="K252" s="131"/>
    </row>
    <row r="253" spans="1:11" customFormat="1" ht="24.75" x14ac:dyDescent="0.25">
      <c r="A253" s="37" t="s">
        <v>52</v>
      </c>
      <c r="B253" s="37" t="s">
        <v>84</v>
      </c>
      <c r="C253" s="39">
        <v>900765175</v>
      </c>
      <c r="D253" s="40">
        <v>8</v>
      </c>
      <c r="E253" s="43">
        <v>9794986</v>
      </c>
      <c r="F253" s="42">
        <v>43069</v>
      </c>
      <c r="G253" s="68">
        <f>8492144+1302842</f>
        <v>9794986</v>
      </c>
      <c r="H253" s="95" t="s">
        <v>174</v>
      </c>
      <c r="I253" s="49"/>
      <c r="J253" s="86" t="s">
        <v>172</v>
      </c>
      <c r="K253" s="131"/>
    </row>
    <row r="254" spans="1:11" customFormat="1" ht="24" x14ac:dyDescent="0.25">
      <c r="A254" s="37" t="s">
        <v>52</v>
      </c>
      <c r="B254" s="37" t="s">
        <v>84</v>
      </c>
      <c r="C254" s="39">
        <v>900765175</v>
      </c>
      <c r="D254" s="40">
        <v>8</v>
      </c>
      <c r="E254" s="43">
        <v>9794986</v>
      </c>
      <c r="F254" s="42">
        <v>43100</v>
      </c>
      <c r="G254" s="68">
        <f>9794986+1344000+1672128+3223500</f>
        <v>16034614</v>
      </c>
      <c r="H254" s="69" t="s">
        <v>175</v>
      </c>
      <c r="I254" s="85">
        <f t="shared" ref="I254" si="0">G254-E254</f>
        <v>6239628</v>
      </c>
      <c r="J254" s="71" t="s">
        <v>176</v>
      </c>
      <c r="K254" s="131"/>
    </row>
    <row r="255" spans="1:11" customFormat="1" x14ac:dyDescent="0.25">
      <c r="A255" s="104" t="s">
        <v>52</v>
      </c>
      <c r="B255" s="104" t="s">
        <v>84</v>
      </c>
      <c r="C255" s="105">
        <v>900765175</v>
      </c>
      <c r="D255" s="106">
        <v>8</v>
      </c>
      <c r="E255" s="107">
        <v>9794986</v>
      </c>
      <c r="F255" s="112">
        <v>43131</v>
      </c>
      <c r="G255" s="122">
        <v>3115000</v>
      </c>
      <c r="H255" s="123">
        <v>43126</v>
      </c>
      <c r="I255" s="121">
        <v>6679986</v>
      </c>
      <c r="J255" s="120" t="s">
        <v>177</v>
      </c>
      <c r="K255" s="131"/>
    </row>
    <row r="256" spans="1:11" customFormat="1" x14ac:dyDescent="0.25">
      <c r="A256" s="104" t="s">
        <v>52</v>
      </c>
      <c r="B256" s="104" t="s">
        <v>84</v>
      </c>
      <c r="C256" s="105">
        <v>900765175</v>
      </c>
      <c r="D256" s="106">
        <v>8</v>
      </c>
      <c r="E256" s="107">
        <v>9794986</v>
      </c>
      <c r="F256" s="112">
        <v>43159</v>
      </c>
      <c r="G256" s="122">
        <v>3209000</v>
      </c>
      <c r="H256" s="123">
        <v>43136</v>
      </c>
      <c r="I256" s="121">
        <v>6585986</v>
      </c>
      <c r="J256" s="120" t="s">
        <v>177</v>
      </c>
      <c r="K256" s="131"/>
    </row>
    <row r="257" spans="1:11" customFormat="1" x14ac:dyDescent="0.25">
      <c r="A257" s="104" t="s">
        <v>52</v>
      </c>
      <c r="B257" s="104" t="s">
        <v>84</v>
      </c>
      <c r="C257" s="105">
        <v>900765175</v>
      </c>
      <c r="D257" s="106">
        <v>8</v>
      </c>
      <c r="E257" s="107">
        <v>9794986</v>
      </c>
      <c r="F257" s="112">
        <v>43190</v>
      </c>
      <c r="G257" s="110"/>
      <c r="H257" s="111"/>
      <c r="I257" s="111"/>
      <c r="J257" s="111"/>
      <c r="K257" s="131"/>
    </row>
    <row r="258" spans="1:11" customFormat="1" x14ac:dyDescent="0.25">
      <c r="A258" s="104" t="s">
        <v>52</v>
      </c>
      <c r="B258" s="104" t="s">
        <v>84</v>
      </c>
      <c r="C258" s="105">
        <v>900765175</v>
      </c>
      <c r="D258" s="106">
        <v>8</v>
      </c>
      <c r="E258" s="107">
        <v>9794986</v>
      </c>
      <c r="F258" s="112">
        <v>43220</v>
      </c>
      <c r="G258" s="110"/>
      <c r="H258" s="111"/>
      <c r="I258" s="111"/>
      <c r="J258" s="111"/>
      <c r="K258" s="131"/>
    </row>
    <row r="259" spans="1:11" customFormat="1" x14ac:dyDescent="0.25">
      <c r="A259" s="37" t="s">
        <v>52</v>
      </c>
      <c r="B259" s="37" t="s">
        <v>84</v>
      </c>
      <c r="C259" s="39">
        <v>900765175</v>
      </c>
      <c r="D259" s="40">
        <v>8</v>
      </c>
      <c r="E259" s="43">
        <v>9794986</v>
      </c>
      <c r="F259" s="42">
        <v>43251</v>
      </c>
      <c r="G259" s="48"/>
      <c r="H259" s="49"/>
      <c r="I259" s="49"/>
      <c r="J259" s="49"/>
      <c r="K259" s="131"/>
    </row>
    <row r="260" spans="1:11" customFormat="1" x14ac:dyDescent="0.25">
      <c r="A260" s="37" t="s">
        <v>52</v>
      </c>
      <c r="B260" s="37" t="s">
        <v>84</v>
      </c>
      <c r="C260" s="39">
        <v>900765175</v>
      </c>
      <c r="D260" s="40">
        <v>8</v>
      </c>
      <c r="E260" s="43">
        <v>9794986</v>
      </c>
      <c r="F260" s="42">
        <v>43281</v>
      </c>
      <c r="G260" s="48"/>
      <c r="H260" s="49"/>
      <c r="I260" s="49"/>
      <c r="J260" s="49"/>
      <c r="K260" s="131"/>
    </row>
    <row r="261" spans="1:11" customFormat="1" x14ac:dyDescent="0.25">
      <c r="A261" s="37" t="s">
        <v>52</v>
      </c>
      <c r="B261" s="37" t="s">
        <v>84</v>
      </c>
      <c r="C261" s="39">
        <v>900765175</v>
      </c>
      <c r="D261" s="40">
        <v>8</v>
      </c>
      <c r="E261" s="43">
        <v>9794986</v>
      </c>
      <c r="F261" s="42">
        <v>43312</v>
      </c>
      <c r="G261" s="48"/>
      <c r="H261" s="49"/>
      <c r="I261" s="49"/>
      <c r="J261" s="49"/>
      <c r="K261" s="131"/>
    </row>
    <row r="262" spans="1:11" customFormat="1" x14ac:dyDescent="0.25">
      <c r="A262" s="37" t="s">
        <v>52</v>
      </c>
      <c r="B262" s="37" t="s">
        <v>84</v>
      </c>
      <c r="C262" s="39">
        <v>900765175</v>
      </c>
      <c r="D262" s="40">
        <v>8</v>
      </c>
      <c r="E262" s="43">
        <v>9794986</v>
      </c>
      <c r="F262" s="42">
        <v>43343</v>
      </c>
      <c r="G262" s="48"/>
      <c r="H262" s="49"/>
      <c r="I262" s="49"/>
      <c r="J262" s="49"/>
      <c r="K262" s="131"/>
    </row>
    <row r="263" spans="1:11" customFormat="1" x14ac:dyDescent="0.25">
      <c r="A263" s="37" t="s">
        <v>52</v>
      </c>
      <c r="B263" s="37" t="s">
        <v>84</v>
      </c>
      <c r="C263" s="39">
        <v>900765175</v>
      </c>
      <c r="D263" s="40">
        <v>8</v>
      </c>
      <c r="E263" s="43">
        <v>9794986</v>
      </c>
      <c r="F263" s="42">
        <v>43373</v>
      </c>
      <c r="G263" s="48"/>
      <c r="H263" s="49"/>
      <c r="I263" s="49"/>
      <c r="J263" s="49"/>
      <c r="K263" s="131"/>
    </row>
    <row r="264" spans="1:11" customFormat="1" x14ac:dyDescent="0.25">
      <c r="A264" s="37" t="s">
        <v>52</v>
      </c>
      <c r="B264" s="37" t="s">
        <v>84</v>
      </c>
      <c r="C264" s="39">
        <v>900765175</v>
      </c>
      <c r="D264" s="40">
        <v>8</v>
      </c>
      <c r="E264" s="43">
        <v>9794986</v>
      </c>
      <c r="F264" s="42">
        <v>43404</v>
      </c>
      <c r="G264" s="48"/>
      <c r="H264" s="49"/>
      <c r="I264" s="49"/>
      <c r="J264" s="49"/>
      <c r="K264" s="131"/>
    </row>
    <row r="265" spans="1:11" customFormat="1" x14ac:dyDescent="0.25">
      <c r="A265" s="37" t="s">
        <v>52</v>
      </c>
      <c r="B265" s="37" t="s">
        <v>84</v>
      </c>
      <c r="C265" s="39">
        <v>900765175</v>
      </c>
      <c r="D265" s="40">
        <v>8</v>
      </c>
      <c r="E265" s="43">
        <v>9794986</v>
      </c>
      <c r="F265" s="42">
        <v>43434</v>
      </c>
      <c r="G265" s="48"/>
      <c r="H265" s="49"/>
      <c r="I265" s="49"/>
      <c r="J265" s="49"/>
      <c r="K265" s="131"/>
    </row>
    <row r="266" spans="1:11" customFormat="1" x14ac:dyDescent="0.25">
      <c r="A266" s="37" t="s">
        <v>52</v>
      </c>
      <c r="B266" s="37" t="s">
        <v>84</v>
      </c>
      <c r="C266" s="39">
        <v>900765175</v>
      </c>
      <c r="D266" s="40">
        <v>8</v>
      </c>
      <c r="E266" s="43">
        <v>9794988</v>
      </c>
      <c r="F266" s="42">
        <v>43465</v>
      </c>
      <c r="G266" s="48"/>
      <c r="H266" s="49"/>
      <c r="I266" s="49"/>
      <c r="J266" s="49"/>
      <c r="K266" s="131"/>
    </row>
    <row r="267" spans="1:11" customFormat="1" ht="36" x14ac:dyDescent="0.25">
      <c r="A267" s="38" t="s">
        <v>66</v>
      </c>
      <c r="B267" s="37" t="s">
        <v>55</v>
      </c>
      <c r="C267" s="39">
        <v>800231235</v>
      </c>
      <c r="D267" s="40">
        <v>7</v>
      </c>
      <c r="E267" s="43">
        <v>192002792</v>
      </c>
      <c r="F267" s="42">
        <v>42978</v>
      </c>
      <c r="G267" s="76">
        <v>192002792</v>
      </c>
      <c r="H267" s="77">
        <v>42907</v>
      </c>
      <c r="I267" s="78">
        <v>0</v>
      </c>
      <c r="J267" s="79" t="s">
        <v>99</v>
      </c>
    </row>
    <row r="268" spans="1:11" customFormat="1" ht="48" x14ac:dyDescent="0.25">
      <c r="A268" s="38" t="s">
        <v>66</v>
      </c>
      <c r="B268" s="37" t="s">
        <v>85</v>
      </c>
      <c r="C268" s="39">
        <v>800185449</v>
      </c>
      <c r="D268" s="40">
        <v>9</v>
      </c>
      <c r="E268" s="43">
        <v>17130935</v>
      </c>
      <c r="F268" s="42">
        <v>42978</v>
      </c>
      <c r="G268" s="80">
        <v>17128906</v>
      </c>
      <c r="H268" s="81" t="s">
        <v>100</v>
      </c>
      <c r="I268" s="78">
        <v>0</v>
      </c>
      <c r="J268" s="79" t="s">
        <v>101</v>
      </c>
    </row>
    <row r="269" spans="1:11" customFormat="1" ht="36" x14ac:dyDescent="0.25">
      <c r="A269" s="38" t="s">
        <v>66</v>
      </c>
      <c r="B269" s="37" t="s">
        <v>86</v>
      </c>
      <c r="C269" s="39">
        <v>801000713</v>
      </c>
      <c r="D269" s="40">
        <v>9</v>
      </c>
      <c r="E269" s="43">
        <v>240017128</v>
      </c>
      <c r="F269" s="42">
        <v>42978</v>
      </c>
      <c r="G269" s="80">
        <v>215443713</v>
      </c>
      <c r="H269" s="81" t="s">
        <v>102</v>
      </c>
      <c r="I269" s="78">
        <v>0</v>
      </c>
      <c r="J269" s="79" t="s">
        <v>103</v>
      </c>
    </row>
    <row r="270" spans="1:11" customFormat="1" ht="24" x14ac:dyDescent="0.25">
      <c r="A270" s="38" t="s">
        <v>66</v>
      </c>
      <c r="B270" s="37" t="s">
        <v>87</v>
      </c>
      <c r="C270" s="39">
        <v>900348830</v>
      </c>
      <c r="D270" s="40">
        <v>6</v>
      </c>
      <c r="E270" s="43">
        <v>37688085</v>
      </c>
      <c r="F270" s="42">
        <v>42978</v>
      </c>
      <c r="G270" s="76">
        <v>37688085</v>
      </c>
      <c r="H270" s="81" t="s">
        <v>104</v>
      </c>
      <c r="I270" s="78">
        <v>0</v>
      </c>
      <c r="J270" s="79" t="s">
        <v>105</v>
      </c>
    </row>
    <row r="271" spans="1:11" customFormat="1" ht="24" x14ac:dyDescent="0.25">
      <c r="A271" s="38" t="s">
        <v>66</v>
      </c>
      <c r="B271" s="37" t="s">
        <v>88</v>
      </c>
      <c r="C271" s="39">
        <v>890399047</v>
      </c>
      <c r="D271" s="40"/>
      <c r="E271" s="43">
        <v>1830372</v>
      </c>
      <c r="F271" s="42">
        <v>42978</v>
      </c>
      <c r="G271" s="76">
        <v>1830372</v>
      </c>
      <c r="H271" s="77">
        <v>42886</v>
      </c>
      <c r="I271" s="78">
        <v>0</v>
      </c>
      <c r="J271" s="79" t="s">
        <v>106</v>
      </c>
    </row>
    <row r="272" spans="1:11" customFormat="1" x14ac:dyDescent="0.25">
      <c r="A272" s="37" t="s">
        <v>54</v>
      </c>
      <c r="B272" s="37" t="s">
        <v>70</v>
      </c>
      <c r="C272" s="39">
        <v>805017681</v>
      </c>
      <c r="D272" s="40"/>
      <c r="E272" s="43">
        <v>1500000</v>
      </c>
      <c r="F272" s="42">
        <v>42911</v>
      </c>
      <c r="G272" s="48">
        <v>1500000</v>
      </c>
      <c r="H272" s="42">
        <v>42893</v>
      </c>
      <c r="I272" s="49"/>
      <c r="J272" s="49"/>
    </row>
    <row r="273" spans="1:10" customFormat="1" ht="36" x14ac:dyDescent="0.25">
      <c r="A273" s="37" t="s">
        <v>54</v>
      </c>
      <c r="B273" s="37" t="s">
        <v>55</v>
      </c>
      <c r="C273" s="39">
        <v>800231235</v>
      </c>
      <c r="D273" s="40"/>
      <c r="E273" s="43">
        <v>250000000</v>
      </c>
      <c r="F273" s="42">
        <v>42911</v>
      </c>
      <c r="G273" s="48">
        <v>250000000</v>
      </c>
      <c r="H273" s="42">
        <v>42893</v>
      </c>
      <c r="I273" s="49"/>
      <c r="J273" s="49"/>
    </row>
    <row r="274" spans="1:10" customFormat="1" x14ac:dyDescent="0.25">
      <c r="A274" s="37" t="s">
        <v>54</v>
      </c>
      <c r="B274" s="37" t="s">
        <v>78</v>
      </c>
      <c r="C274" s="39">
        <v>800065396</v>
      </c>
      <c r="D274" s="40"/>
      <c r="E274" s="43">
        <v>25000000</v>
      </c>
      <c r="F274" s="42">
        <v>42913</v>
      </c>
      <c r="G274" s="48">
        <v>25000000</v>
      </c>
      <c r="H274" s="54">
        <v>42893</v>
      </c>
      <c r="I274" s="49"/>
      <c r="J274" s="49"/>
    </row>
    <row r="275" spans="1:10" customFormat="1" ht="24" x14ac:dyDescent="0.25">
      <c r="A275" s="37" t="s">
        <v>53</v>
      </c>
      <c r="B275" s="37" t="s">
        <v>60</v>
      </c>
      <c r="C275" s="39">
        <v>891410661</v>
      </c>
      <c r="D275" s="40"/>
      <c r="E275" s="43">
        <v>52875957</v>
      </c>
      <c r="F275" s="41">
        <v>42916</v>
      </c>
      <c r="G275" s="68">
        <v>52875957</v>
      </c>
      <c r="H275" s="69">
        <v>42894</v>
      </c>
      <c r="I275" s="49"/>
      <c r="J275" s="49"/>
    </row>
    <row r="276" spans="1:10" customFormat="1" ht="24" x14ac:dyDescent="0.25">
      <c r="A276" s="37" t="s">
        <v>53</v>
      </c>
      <c r="B276" s="37" t="s">
        <v>89</v>
      </c>
      <c r="C276" s="39">
        <v>900235279</v>
      </c>
      <c r="D276" s="40"/>
      <c r="E276" s="43">
        <v>10000000</v>
      </c>
      <c r="F276" s="41">
        <v>42916</v>
      </c>
      <c r="G276" s="43">
        <v>10000000</v>
      </c>
      <c r="H276" s="41">
        <v>42916</v>
      </c>
      <c r="I276" s="49"/>
      <c r="J276" s="49"/>
    </row>
    <row r="277" spans="1:10" customFormat="1" ht="24" x14ac:dyDescent="0.25">
      <c r="A277" s="37" t="s">
        <v>53</v>
      </c>
      <c r="B277" s="37" t="s">
        <v>89</v>
      </c>
      <c r="C277" s="39">
        <v>900235279</v>
      </c>
      <c r="D277" s="40"/>
      <c r="E277" s="43">
        <v>8400000</v>
      </c>
      <c r="F277" s="41">
        <v>42901</v>
      </c>
      <c r="G277" s="68">
        <v>8400000</v>
      </c>
      <c r="H277" s="92">
        <v>42901</v>
      </c>
      <c r="I277" s="49"/>
      <c r="J277" s="49"/>
    </row>
    <row r="278" spans="1:10" customFormat="1" ht="24" x14ac:dyDescent="0.25">
      <c r="A278" s="37" t="s">
        <v>53</v>
      </c>
      <c r="B278" s="37" t="s">
        <v>82</v>
      </c>
      <c r="C278" s="39">
        <v>891408747</v>
      </c>
      <c r="D278" s="40"/>
      <c r="E278" s="43">
        <v>8177735</v>
      </c>
      <c r="F278" s="41">
        <v>42916</v>
      </c>
      <c r="G278" s="48">
        <v>8177735</v>
      </c>
      <c r="H278" s="69">
        <v>42894</v>
      </c>
      <c r="I278" s="49"/>
      <c r="J278" s="49"/>
    </row>
    <row r="279" spans="1:10" customFormat="1" ht="36" x14ac:dyDescent="0.25">
      <c r="A279" s="37" t="s">
        <v>53</v>
      </c>
      <c r="B279" s="37" t="s">
        <v>73</v>
      </c>
      <c r="C279" s="39">
        <v>891401777</v>
      </c>
      <c r="D279" s="40"/>
      <c r="E279" s="44">
        <v>10000000</v>
      </c>
      <c r="F279" s="41">
        <v>42916</v>
      </c>
      <c r="G279" s="44">
        <v>9800520</v>
      </c>
      <c r="H279" s="41">
        <v>42916</v>
      </c>
      <c r="I279" s="70">
        <f>+E279-G279</f>
        <v>199480</v>
      </c>
      <c r="J279" s="49"/>
    </row>
    <row r="280" spans="1:10" customFormat="1" ht="24" x14ac:dyDescent="0.25">
      <c r="A280" s="37" t="s">
        <v>53</v>
      </c>
      <c r="B280" s="37" t="s">
        <v>79</v>
      </c>
      <c r="C280" s="39">
        <v>891480000</v>
      </c>
      <c r="D280" s="40"/>
      <c r="E280" s="44">
        <v>600000000</v>
      </c>
      <c r="F280" s="41">
        <v>42885</v>
      </c>
      <c r="G280" s="48">
        <v>599982533</v>
      </c>
      <c r="H280" s="69">
        <v>42863</v>
      </c>
      <c r="I280" s="49"/>
      <c r="J280" s="49"/>
    </row>
    <row r="281" spans="1:10" customFormat="1" ht="24" x14ac:dyDescent="0.25">
      <c r="A281" s="37" t="s">
        <v>53</v>
      </c>
      <c r="B281" s="37" t="s">
        <v>79</v>
      </c>
      <c r="C281" s="39">
        <v>891480000</v>
      </c>
      <c r="D281" s="40"/>
      <c r="E281" s="44">
        <v>600000000</v>
      </c>
      <c r="F281" s="41">
        <v>42916</v>
      </c>
      <c r="G281" s="48">
        <v>578509015</v>
      </c>
      <c r="H281" s="69">
        <v>42893</v>
      </c>
      <c r="I281" s="49"/>
      <c r="J281" s="49"/>
    </row>
    <row r="282" spans="1:10" customFormat="1" ht="24" x14ac:dyDescent="0.25">
      <c r="A282" s="37" t="s">
        <v>53</v>
      </c>
      <c r="B282" s="37" t="s">
        <v>79</v>
      </c>
      <c r="C282" s="39">
        <v>891480000</v>
      </c>
      <c r="D282" s="40"/>
      <c r="E282" s="44">
        <v>600000000</v>
      </c>
      <c r="F282" s="41">
        <v>42946</v>
      </c>
      <c r="G282" s="48">
        <v>579980629</v>
      </c>
      <c r="H282" s="69">
        <v>42923</v>
      </c>
      <c r="I282" s="49"/>
      <c r="J282" s="49"/>
    </row>
    <row r="283" spans="1:10" customFormat="1" ht="24" x14ac:dyDescent="0.25">
      <c r="A283" s="37" t="s">
        <v>53</v>
      </c>
      <c r="B283" s="37" t="s">
        <v>79</v>
      </c>
      <c r="C283" s="39">
        <v>891480000</v>
      </c>
      <c r="D283" s="40"/>
      <c r="E283" s="44">
        <v>600000000</v>
      </c>
      <c r="F283" s="41">
        <v>42977</v>
      </c>
      <c r="G283" s="48">
        <v>589988140</v>
      </c>
      <c r="H283" s="69">
        <v>42956</v>
      </c>
      <c r="I283" s="49"/>
      <c r="J283" s="49"/>
    </row>
    <row r="284" spans="1:10" customFormat="1" ht="48" x14ac:dyDescent="0.25">
      <c r="A284" s="37" t="s">
        <v>53</v>
      </c>
      <c r="B284" s="37" t="s">
        <v>79</v>
      </c>
      <c r="C284" s="39">
        <v>891480000</v>
      </c>
      <c r="D284" s="40"/>
      <c r="E284" s="44">
        <v>600000000</v>
      </c>
      <c r="F284" s="41">
        <v>43008</v>
      </c>
      <c r="G284" s="48">
        <v>633742953</v>
      </c>
      <c r="H284" s="49" t="s">
        <v>147</v>
      </c>
      <c r="I284" s="49"/>
      <c r="J284" s="47" t="s">
        <v>148</v>
      </c>
    </row>
    <row r="285" spans="1:10" customFormat="1" ht="48" x14ac:dyDescent="0.25">
      <c r="A285" s="37" t="s">
        <v>53</v>
      </c>
      <c r="B285" s="37" t="s">
        <v>79</v>
      </c>
      <c r="C285" s="39">
        <v>891480000</v>
      </c>
      <c r="D285" s="40"/>
      <c r="E285" s="44">
        <v>600000000</v>
      </c>
      <c r="F285" s="41">
        <v>43038</v>
      </c>
      <c r="G285" s="48">
        <v>378623741</v>
      </c>
      <c r="H285" s="69">
        <v>43014</v>
      </c>
      <c r="I285" s="49"/>
      <c r="J285" s="47" t="s">
        <v>148</v>
      </c>
    </row>
    <row r="286" spans="1:10" customFormat="1" ht="24" x14ac:dyDescent="0.25">
      <c r="A286" s="37" t="s">
        <v>53</v>
      </c>
      <c r="B286" s="37" t="s">
        <v>79</v>
      </c>
      <c r="C286" s="39">
        <v>891480000</v>
      </c>
      <c r="D286" s="38"/>
      <c r="E286" s="44">
        <v>600000000</v>
      </c>
      <c r="F286" s="41">
        <v>43069</v>
      </c>
      <c r="G286" s="48">
        <v>465007611</v>
      </c>
      <c r="H286" s="69">
        <v>43049</v>
      </c>
      <c r="I286" s="129">
        <f t="shared" ref="I286:I289" si="1">+E286-G286</f>
        <v>134992389</v>
      </c>
      <c r="J286" s="49" t="s">
        <v>178</v>
      </c>
    </row>
    <row r="287" spans="1:10" customFormat="1" ht="36.75" x14ac:dyDescent="0.25">
      <c r="A287" s="37" t="s">
        <v>53</v>
      </c>
      <c r="B287" s="37" t="s">
        <v>79</v>
      </c>
      <c r="C287" s="39">
        <v>891480000</v>
      </c>
      <c r="D287" s="38"/>
      <c r="E287" s="44">
        <v>600000000</v>
      </c>
      <c r="F287" s="41">
        <v>43099</v>
      </c>
      <c r="G287" s="48">
        <f>850719961-8706900</f>
        <v>842013061</v>
      </c>
      <c r="H287" s="69">
        <v>43077</v>
      </c>
      <c r="I287" s="129">
        <f t="shared" si="1"/>
        <v>-242013061</v>
      </c>
      <c r="J287" s="90" t="s">
        <v>179</v>
      </c>
    </row>
    <row r="288" spans="1:10" customFormat="1" ht="24.75" x14ac:dyDescent="0.25">
      <c r="A288" s="37" t="s">
        <v>53</v>
      </c>
      <c r="B288" s="37" t="s">
        <v>79</v>
      </c>
      <c r="C288" s="39">
        <v>891480000</v>
      </c>
      <c r="D288" s="38"/>
      <c r="E288" s="44">
        <v>600000000</v>
      </c>
      <c r="F288" s="41">
        <v>43130</v>
      </c>
      <c r="G288" s="48">
        <v>748902401</v>
      </c>
      <c r="H288" s="69">
        <v>43128</v>
      </c>
      <c r="I288" s="129">
        <f t="shared" si="1"/>
        <v>-148902401</v>
      </c>
      <c r="J288" s="90" t="s">
        <v>180</v>
      </c>
    </row>
    <row r="289" spans="1:10" customFormat="1" ht="24" x14ac:dyDescent="0.25">
      <c r="A289" s="37" t="s">
        <v>53</v>
      </c>
      <c r="B289" s="37" t="s">
        <v>79</v>
      </c>
      <c r="C289" s="39">
        <v>891480000</v>
      </c>
      <c r="D289" s="38"/>
      <c r="E289" s="44">
        <v>600000000</v>
      </c>
      <c r="F289" s="41">
        <v>43159</v>
      </c>
      <c r="G289" s="48">
        <v>372706781</v>
      </c>
      <c r="H289" s="69">
        <v>43140</v>
      </c>
      <c r="I289" s="129">
        <f t="shared" si="1"/>
        <v>227293219</v>
      </c>
      <c r="J289" s="49" t="s">
        <v>178</v>
      </c>
    </row>
    <row r="290" spans="1:10" customFormat="1" ht="24" x14ac:dyDescent="0.25">
      <c r="A290" s="104" t="s">
        <v>53</v>
      </c>
      <c r="B290" s="104" t="s">
        <v>79</v>
      </c>
      <c r="C290" s="105">
        <v>891480000</v>
      </c>
      <c r="D290" s="106"/>
      <c r="E290" s="113">
        <v>600000000</v>
      </c>
      <c r="F290" s="108">
        <v>43189</v>
      </c>
      <c r="G290" s="110"/>
      <c r="H290" s="111"/>
      <c r="I290" s="111"/>
      <c r="J290" s="111"/>
    </row>
    <row r="291" spans="1:10" customFormat="1" ht="24" x14ac:dyDescent="0.25">
      <c r="A291" s="104" t="s">
        <v>53</v>
      </c>
      <c r="B291" s="104" t="s">
        <v>79</v>
      </c>
      <c r="C291" s="105">
        <v>891480000</v>
      </c>
      <c r="D291" s="106"/>
      <c r="E291" s="113">
        <v>600000000</v>
      </c>
      <c r="F291" s="108">
        <v>43220</v>
      </c>
      <c r="G291" s="110"/>
      <c r="H291" s="111"/>
      <c r="I291" s="111"/>
      <c r="J291" s="111"/>
    </row>
    <row r="292" spans="1:10" customFormat="1" x14ac:dyDescent="0.25">
      <c r="A292" s="106" t="s">
        <v>67</v>
      </c>
      <c r="B292" s="104" t="s">
        <v>70</v>
      </c>
      <c r="C292" s="106">
        <v>805017681</v>
      </c>
      <c r="D292" s="106"/>
      <c r="E292" s="107">
        <v>6982670</v>
      </c>
      <c r="F292" s="112">
        <v>42926</v>
      </c>
      <c r="G292" s="110"/>
      <c r="H292" s="111"/>
      <c r="I292" s="111"/>
      <c r="J292" s="111"/>
    </row>
    <row r="293" spans="1:10" customFormat="1" x14ac:dyDescent="0.25">
      <c r="A293" s="106" t="s">
        <v>67</v>
      </c>
      <c r="B293" s="104" t="s">
        <v>70</v>
      </c>
      <c r="C293" s="106">
        <v>805017681</v>
      </c>
      <c r="D293" s="106"/>
      <c r="E293" s="107">
        <v>6982670</v>
      </c>
      <c r="F293" s="112">
        <v>42957</v>
      </c>
      <c r="G293" s="110"/>
      <c r="H293" s="111"/>
      <c r="I293" s="111"/>
      <c r="J293" s="111"/>
    </row>
    <row r="294" spans="1:10" customFormat="1" x14ac:dyDescent="0.25">
      <c r="A294" s="38" t="s">
        <v>67</v>
      </c>
      <c r="B294" s="37" t="s">
        <v>107</v>
      </c>
      <c r="C294" s="38">
        <v>900074359</v>
      </c>
      <c r="D294" s="40">
        <v>0</v>
      </c>
      <c r="E294" s="43">
        <v>121258491</v>
      </c>
      <c r="F294" s="42">
        <v>42988</v>
      </c>
      <c r="G294" s="48">
        <v>121258491</v>
      </c>
      <c r="H294" s="69">
        <v>42985</v>
      </c>
      <c r="I294" s="49"/>
      <c r="J294" s="49"/>
    </row>
    <row r="295" spans="1:10" customFormat="1" x14ac:dyDescent="0.25">
      <c r="A295" s="106" t="s">
        <v>67</v>
      </c>
      <c r="B295" s="104" t="s">
        <v>78</v>
      </c>
      <c r="C295" s="106">
        <v>800065396</v>
      </c>
      <c r="D295" s="106"/>
      <c r="E295" s="107">
        <v>7013540</v>
      </c>
      <c r="F295" s="112">
        <v>42988</v>
      </c>
      <c r="G295" s="110"/>
      <c r="H295" s="111"/>
      <c r="I295" s="111"/>
      <c r="J295" s="111"/>
    </row>
    <row r="296" spans="1:10" customFormat="1" ht="24" x14ac:dyDescent="0.25">
      <c r="A296" s="37" t="s">
        <v>53</v>
      </c>
      <c r="B296" s="37" t="s">
        <v>60</v>
      </c>
      <c r="C296" s="39">
        <v>891410661</v>
      </c>
      <c r="D296" s="40"/>
      <c r="E296" s="43">
        <v>12500324</v>
      </c>
      <c r="F296" s="41">
        <v>43008</v>
      </c>
      <c r="G296" s="43">
        <v>12500324</v>
      </c>
      <c r="H296" s="69">
        <v>42983</v>
      </c>
      <c r="I296" s="49"/>
      <c r="J296" s="49"/>
    </row>
    <row r="297" spans="1:10" customFormat="1" ht="24" x14ac:dyDescent="0.25">
      <c r="A297" s="37" t="s">
        <v>53</v>
      </c>
      <c r="B297" s="37" t="s">
        <v>60</v>
      </c>
      <c r="C297" s="39">
        <v>891410661</v>
      </c>
      <c r="D297" s="40"/>
      <c r="E297" s="43">
        <v>45000000</v>
      </c>
      <c r="F297" s="41">
        <v>43008</v>
      </c>
      <c r="G297" s="48">
        <v>49305315</v>
      </c>
      <c r="H297" s="69">
        <v>43008</v>
      </c>
      <c r="I297" s="49"/>
      <c r="J297" s="49"/>
    </row>
    <row r="298" spans="1:10" customFormat="1" ht="24" x14ac:dyDescent="0.25">
      <c r="A298" s="37" t="s">
        <v>53</v>
      </c>
      <c r="B298" s="37" t="s">
        <v>82</v>
      </c>
      <c r="C298" s="39">
        <v>891408747</v>
      </c>
      <c r="D298" s="40"/>
      <c r="E298" s="43">
        <v>14902546</v>
      </c>
      <c r="F298" s="41">
        <v>43008</v>
      </c>
      <c r="G298" s="48">
        <v>14902546</v>
      </c>
      <c r="H298" s="69">
        <v>43008</v>
      </c>
      <c r="I298" s="49"/>
      <c r="J298" s="49"/>
    </row>
    <row r="299" spans="1:10" customFormat="1" ht="36" x14ac:dyDescent="0.25">
      <c r="A299" s="37" t="s">
        <v>53</v>
      </c>
      <c r="B299" s="37" t="s">
        <v>73</v>
      </c>
      <c r="C299" s="39">
        <v>891401777</v>
      </c>
      <c r="D299" s="40"/>
      <c r="E299" s="44">
        <v>7000000</v>
      </c>
      <c r="F299" s="41">
        <v>43008</v>
      </c>
      <c r="G299" s="48">
        <v>10000000</v>
      </c>
      <c r="H299" s="69">
        <v>43006</v>
      </c>
      <c r="I299" s="49"/>
      <c r="J299" s="49"/>
    </row>
    <row r="300" spans="1:10" customFormat="1" ht="24" x14ac:dyDescent="0.25">
      <c r="A300" s="37" t="s">
        <v>53</v>
      </c>
      <c r="B300" s="37" t="s">
        <v>69</v>
      </c>
      <c r="C300" s="39">
        <v>891408918</v>
      </c>
      <c r="D300" s="40"/>
      <c r="E300" s="44">
        <v>30000000</v>
      </c>
      <c r="F300" s="41">
        <v>43008</v>
      </c>
      <c r="G300" s="48">
        <v>31000000</v>
      </c>
      <c r="H300" s="69" t="s">
        <v>142</v>
      </c>
      <c r="I300" s="91">
        <f>+E300-G300</f>
        <v>-1000000</v>
      </c>
      <c r="J300" s="47" t="s">
        <v>167</v>
      </c>
    </row>
    <row r="301" spans="1:10" customFormat="1" ht="48.75" x14ac:dyDescent="0.25">
      <c r="A301" s="104" t="s">
        <v>52</v>
      </c>
      <c r="B301" s="104" t="s">
        <v>69</v>
      </c>
      <c r="C301" s="105">
        <v>891408918</v>
      </c>
      <c r="D301" s="106">
        <v>0</v>
      </c>
      <c r="E301" s="107">
        <v>8973027</v>
      </c>
      <c r="F301" s="112">
        <v>43039</v>
      </c>
      <c r="G301" s="110"/>
      <c r="H301" s="111"/>
      <c r="I301" s="124">
        <f>+E301-G301</f>
        <v>8973027</v>
      </c>
      <c r="J301" s="125" t="s">
        <v>143</v>
      </c>
    </row>
    <row r="302" spans="1:10" customFormat="1" ht="48.75" x14ac:dyDescent="0.25">
      <c r="A302" s="104" t="s">
        <v>52</v>
      </c>
      <c r="B302" s="104" t="s">
        <v>69</v>
      </c>
      <c r="C302" s="105">
        <v>891408918</v>
      </c>
      <c r="D302" s="106">
        <v>0</v>
      </c>
      <c r="E302" s="107">
        <v>8973027</v>
      </c>
      <c r="F302" s="112">
        <v>43069</v>
      </c>
      <c r="G302" s="110"/>
      <c r="H302" s="111"/>
      <c r="I302" s="124">
        <f t="shared" ref="I302:I304" si="2">+E302-G302</f>
        <v>8973027</v>
      </c>
      <c r="J302" s="125" t="s">
        <v>143</v>
      </c>
    </row>
    <row r="303" spans="1:10" customFormat="1" ht="84.75" x14ac:dyDescent="0.25">
      <c r="A303" s="104" t="s">
        <v>52</v>
      </c>
      <c r="B303" s="104" t="s">
        <v>69</v>
      </c>
      <c r="C303" s="105">
        <v>891408918</v>
      </c>
      <c r="D303" s="106">
        <v>0</v>
      </c>
      <c r="E303" s="107">
        <v>8973027</v>
      </c>
      <c r="F303" s="112">
        <v>43100</v>
      </c>
      <c r="G303" s="126">
        <v>9219834</v>
      </c>
      <c r="H303" s="127">
        <v>43100</v>
      </c>
      <c r="I303" s="128">
        <v>-246807</v>
      </c>
      <c r="J303" s="125" t="s">
        <v>168</v>
      </c>
    </row>
    <row r="304" spans="1:10" customFormat="1" ht="48.75" x14ac:dyDescent="0.25">
      <c r="A304" s="104" t="s">
        <v>52</v>
      </c>
      <c r="B304" s="104" t="s">
        <v>69</v>
      </c>
      <c r="C304" s="105">
        <v>891408918</v>
      </c>
      <c r="D304" s="106">
        <v>0</v>
      </c>
      <c r="E304" s="107">
        <v>8973027</v>
      </c>
      <c r="F304" s="112">
        <v>43131</v>
      </c>
      <c r="G304" s="110"/>
      <c r="H304" s="111"/>
      <c r="I304" s="124">
        <f t="shared" si="2"/>
        <v>8973027</v>
      </c>
      <c r="J304" s="125" t="s">
        <v>143</v>
      </c>
    </row>
    <row r="305" spans="1:10" customFormat="1" ht="24" x14ac:dyDescent="0.25">
      <c r="A305" s="104" t="s">
        <v>52</v>
      </c>
      <c r="B305" s="104" t="s">
        <v>69</v>
      </c>
      <c r="C305" s="105">
        <v>891408918</v>
      </c>
      <c r="D305" s="106">
        <v>0</v>
      </c>
      <c r="E305" s="107">
        <v>8973027</v>
      </c>
      <c r="F305" s="112">
        <v>43159</v>
      </c>
      <c r="G305" s="110"/>
      <c r="H305" s="111"/>
      <c r="I305" s="111"/>
      <c r="J305" s="111"/>
    </row>
    <row r="306" spans="1:10" customFormat="1" ht="24" x14ac:dyDescent="0.25">
      <c r="A306" s="104" t="s">
        <v>52</v>
      </c>
      <c r="B306" s="104" t="s">
        <v>69</v>
      </c>
      <c r="C306" s="105">
        <v>891408918</v>
      </c>
      <c r="D306" s="106">
        <v>0</v>
      </c>
      <c r="E306" s="107">
        <v>8973027</v>
      </c>
      <c r="F306" s="112">
        <v>43190</v>
      </c>
      <c r="G306" s="110"/>
      <c r="H306" s="111"/>
      <c r="I306" s="111"/>
      <c r="J306" s="111"/>
    </row>
    <row r="307" spans="1:10" customFormat="1" ht="24" x14ac:dyDescent="0.25">
      <c r="A307" s="104" t="s">
        <v>52</v>
      </c>
      <c r="B307" s="104" t="s">
        <v>69</v>
      </c>
      <c r="C307" s="105">
        <v>891408918</v>
      </c>
      <c r="D307" s="106">
        <v>0</v>
      </c>
      <c r="E307" s="107">
        <v>8973027</v>
      </c>
      <c r="F307" s="112">
        <v>43220</v>
      </c>
      <c r="G307" s="110"/>
      <c r="H307" s="111"/>
      <c r="I307" s="111"/>
      <c r="J307" s="111"/>
    </row>
    <row r="308" spans="1:10" customFormat="1" ht="24" x14ac:dyDescent="0.25">
      <c r="A308" s="37" t="s">
        <v>52</v>
      </c>
      <c r="B308" s="37" t="s">
        <v>69</v>
      </c>
      <c r="C308" s="39">
        <v>891408918</v>
      </c>
      <c r="D308" s="40">
        <v>0</v>
      </c>
      <c r="E308" s="43">
        <v>8973027</v>
      </c>
      <c r="F308" s="42">
        <v>43251</v>
      </c>
      <c r="G308" s="48"/>
      <c r="H308" s="49"/>
      <c r="I308" s="49"/>
      <c r="J308" s="49"/>
    </row>
    <row r="309" spans="1:10" customFormat="1" ht="24" x14ac:dyDescent="0.25">
      <c r="A309" s="37" t="s">
        <v>52</v>
      </c>
      <c r="B309" s="37" t="s">
        <v>69</v>
      </c>
      <c r="C309" s="39">
        <v>891408918</v>
      </c>
      <c r="D309" s="40">
        <v>0</v>
      </c>
      <c r="E309" s="43">
        <v>8973027</v>
      </c>
      <c r="F309" s="42">
        <v>43281</v>
      </c>
      <c r="G309" s="48"/>
      <c r="H309" s="49"/>
      <c r="I309" s="49"/>
      <c r="J309" s="49"/>
    </row>
    <row r="310" spans="1:10" customFormat="1" ht="24" x14ac:dyDescent="0.25">
      <c r="A310" s="37" t="s">
        <v>52</v>
      </c>
      <c r="B310" s="37" t="s">
        <v>69</v>
      </c>
      <c r="C310" s="39">
        <v>891408918</v>
      </c>
      <c r="D310" s="40">
        <v>0</v>
      </c>
      <c r="E310" s="43">
        <v>8973027</v>
      </c>
      <c r="F310" s="42">
        <v>43312</v>
      </c>
      <c r="G310" s="48"/>
      <c r="H310" s="49"/>
      <c r="I310" s="49"/>
      <c r="J310" s="49"/>
    </row>
    <row r="311" spans="1:10" customFormat="1" ht="24" x14ac:dyDescent="0.25">
      <c r="A311" s="37" t="s">
        <v>52</v>
      </c>
      <c r="B311" s="37" t="s">
        <v>69</v>
      </c>
      <c r="C311" s="39">
        <v>891408918</v>
      </c>
      <c r="D311" s="40">
        <v>0</v>
      </c>
      <c r="E311" s="43">
        <v>8973027</v>
      </c>
      <c r="F311" s="42">
        <v>43343</v>
      </c>
      <c r="G311" s="48"/>
      <c r="H311" s="49"/>
      <c r="I311" s="49"/>
      <c r="J311" s="49"/>
    </row>
    <row r="312" spans="1:10" customFormat="1" ht="24" x14ac:dyDescent="0.25">
      <c r="A312" s="37" t="s">
        <v>52</v>
      </c>
      <c r="B312" s="37" t="s">
        <v>69</v>
      </c>
      <c r="C312" s="39">
        <v>891408918</v>
      </c>
      <c r="D312" s="40">
        <v>0</v>
      </c>
      <c r="E312" s="43">
        <v>8973027</v>
      </c>
      <c r="F312" s="42">
        <v>43373</v>
      </c>
      <c r="G312" s="48"/>
      <c r="H312" s="49"/>
      <c r="I312" s="49"/>
      <c r="J312" s="49"/>
    </row>
    <row r="313" spans="1:10" customFormat="1" ht="36" x14ac:dyDescent="0.25">
      <c r="A313" s="104" t="s">
        <v>52</v>
      </c>
      <c r="B313" s="104" t="s">
        <v>63</v>
      </c>
      <c r="C313" s="105">
        <v>891412126</v>
      </c>
      <c r="D313" s="106">
        <v>6</v>
      </c>
      <c r="E313" s="107">
        <v>10846156</v>
      </c>
      <c r="F313" s="112">
        <v>43039</v>
      </c>
      <c r="G313" s="110"/>
      <c r="H313" s="111"/>
      <c r="I313" s="111"/>
      <c r="J313" s="111"/>
    </row>
    <row r="314" spans="1:10" customFormat="1" ht="36" x14ac:dyDescent="0.25">
      <c r="A314" s="104" t="s">
        <v>52</v>
      </c>
      <c r="B314" s="104" t="s">
        <v>63</v>
      </c>
      <c r="C314" s="105">
        <v>891412126</v>
      </c>
      <c r="D314" s="106">
        <v>6</v>
      </c>
      <c r="E314" s="107">
        <v>10846156</v>
      </c>
      <c r="F314" s="112">
        <v>43069</v>
      </c>
      <c r="G314" s="110"/>
      <c r="H314" s="111"/>
      <c r="I314" s="111"/>
      <c r="J314" s="111"/>
    </row>
    <row r="315" spans="1:10" customFormat="1" ht="36" x14ac:dyDescent="0.25">
      <c r="A315" s="104" t="s">
        <v>52</v>
      </c>
      <c r="B315" s="104" t="s">
        <v>63</v>
      </c>
      <c r="C315" s="105">
        <v>891412126</v>
      </c>
      <c r="D315" s="106">
        <v>6</v>
      </c>
      <c r="E315" s="107">
        <v>10846156</v>
      </c>
      <c r="F315" s="112">
        <v>43100</v>
      </c>
      <c r="G315" s="110"/>
      <c r="H315" s="111"/>
      <c r="I315" s="111"/>
      <c r="J315" s="111"/>
    </row>
    <row r="316" spans="1:10" customFormat="1" ht="36" x14ac:dyDescent="0.25">
      <c r="A316" s="104" t="s">
        <v>52</v>
      </c>
      <c r="B316" s="104" t="s">
        <v>63</v>
      </c>
      <c r="C316" s="105">
        <v>891412126</v>
      </c>
      <c r="D316" s="106">
        <v>6</v>
      </c>
      <c r="E316" s="107">
        <v>10846156</v>
      </c>
      <c r="F316" s="112">
        <v>43131</v>
      </c>
      <c r="G316" s="110"/>
      <c r="H316" s="111"/>
      <c r="I316" s="111"/>
      <c r="J316" s="111"/>
    </row>
    <row r="317" spans="1:10" customFormat="1" ht="36" x14ac:dyDescent="0.25">
      <c r="A317" s="104" t="s">
        <v>52</v>
      </c>
      <c r="B317" s="104" t="s">
        <v>63</v>
      </c>
      <c r="C317" s="105">
        <v>891412126</v>
      </c>
      <c r="D317" s="106">
        <v>6</v>
      </c>
      <c r="E317" s="107">
        <v>10846156</v>
      </c>
      <c r="F317" s="112">
        <v>43159</v>
      </c>
      <c r="G317" s="110"/>
      <c r="H317" s="111"/>
      <c r="I317" s="111"/>
      <c r="J317" s="111"/>
    </row>
    <row r="318" spans="1:10" customFormat="1" ht="36" x14ac:dyDescent="0.25">
      <c r="A318" s="104" t="s">
        <v>52</v>
      </c>
      <c r="B318" s="104" t="s">
        <v>63</v>
      </c>
      <c r="C318" s="105">
        <v>891412126</v>
      </c>
      <c r="D318" s="106">
        <v>6</v>
      </c>
      <c r="E318" s="107">
        <v>10846156</v>
      </c>
      <c r="F318" s="112">
        <v>43190</v>
      </c>
      <c r="G318" s="110"/>
      <c r="H318" s="111"/>
      <c r="I318" s="111"/>
      <c r="J318" s="111"/>
    </row>
    <row r="319" spans="1:10" customFormat="1" ht="36" x14ac:dyDescent="0.25">
      <c r="A319" s="104" t="s">
        <v>52</v>
      </c>
      <c r="B319" s="104" t="s">
        <v>63</v>
      </c>
      <c r="C319" s="105">
        <v>891412126</v>
      </c>
      <c r="D319" s="106">
        <v>4</v>
      </c>
      <c r="E319" s="107">
        <v>10846156</v>
      </c>
      <c r="F319" s="112">
        <v>43220</v>
      </c>
      <c r="G319" s="110"/>
      <c r="H319" s="111"/>
      <c r="I319" s="111"/>
      <c r="J319" s="111"/>
    </row>
    <row r="320" spans="1:10" customFormat="1" ht="36" x14ac:dyDescent="0.25">
      <c r="A320" s="37" t="s">
        <v>52</v>
      </c>
      <c r="B320" s="37" t="s">
        <v>63</v>
      </c>
      <c r="C320" s="39">
        <v>891412126</v>
      </c>
      <c r="D320" s="40">
        <v>4</v>
      </c>
      <c r="E320" s="43">
        <v>10846156</v>
      </c>
      <c r="F320" s="42">
        <v>43251</v>
      </c>
      <c r="G320" s="48"/>
      <c r="H320" s="49"/>
      <c r="I320" s="49"/>
      <c r="J320" s="49"/>
    </row>
    <row r="321" spans="1:10" customFormat="1" ht="36" x14ac:dyDescent="0.25">
      <c r="A321" s="37" t="s">
        <v>52</v>
      </c>
      <c r="B321" s="37" t="s">
        <v>63</v>
      </c>
      <c r="C321" s="39">
        <v>891412126</v>
      </c>
      <c r="D321" s="40">
        <v>4</v>
      </c>
      <c r="E321" s="43">
        <v>10846156</v>
      </c>
      <c r="F321" s="42">
        <v>43281</v>
      </c>
      <c r="G321" s="48"/>
      <c r="H321" s="49"/>
      <c r="I321" s="49"/>
      <c r="J321" s="49"/>
    </row>
    <row r="322" spans="1:10" customFormat="1" ht="36" x14ac:dyDescent="0.25">
      <c r="A322" s="37" t="s">
        <v>52</v>
      </c>
      <c r="B322" s="37" t="s">
        <v>63</v>
      </c>
      <c r="C322" s="39">
        <v>891412126</v>
      </c>
      <c r="D322" s="40">
        <v>4</v>
      </c>
      <c r="E322" s="43">
        <v>10846156</v>
      </c>
      <c r="F322" s="42">
        <v>43312</v>
      </c>
      <c r="G322" s="48"/>
      <c r="H322" s="49"/>
      <c r="I322" s="49"/>
      <c r="J322" s="49"/>
    </row>
    <row r="323" spans="1:10" customFormat="1" ht="36" x14ac:dyDescent="0.25">
      <c r="A323" s="37" t="s">
        <v>52</v>
      </c>
      <c r="B323" s="37" t="s">
        <v>63</v>
      </c>
      <c r="C323" s="39">
        <v>891412126</v>
      </c>
      <c r="D323" s="40"/>
      <c r="E323" s="43">
        <v>10846156</v>
      </c>
      <c r="F323" s="42">
        <v>43343</v>
      </c>
      <c r="G323" s="48"/>
      <c r="H323" s="49"/>
      <c r="I323" s="49"/>
      <c r="J323" s="49"/>
    </row>
    <row r="324" spans="1:10" customFormat="1" ht="36" x14ac:dyDescent="0.25">
      <c r="A324" s="37" t="s">
        <v>52</v>
      </c>
      <c r="B324" s="37" t="s">
        <v>63</v>
      </c>
      <c r="C324" s="39">
        <v>891412126</v>
      </c>
      <c r="D324" s="40"/>
      <c r="E324" s="43">
        <v>10846156</v>
      </c>
      <c r="F324" s="42">
        <v>43373</v>
      </c>
      <c r="G324" s="48"/>
      <c r="H324" s="49"/>
      <c r="I324" s="49"/>
      <c r="J324" s="49"/>
    </row>
    <row r="325" spans="1:10" customFormat="1" ht="36" x14ac:dyDescent="0.25">
      <c r="A325" s="37" t="s">
        <v>54</v>
      </c>
      <c r="B325" s="37" t="s">
        <v>73</v>
      </c>
      <c r="C325" s="39">
        <v>891401777</v>
      </c>
      <c r="D325" s="40"/>
      <c r="E325" s="43">
        <v>962966</v>
      </c>
      <c r="F325" s="42">
        <v>42993</v>
      </c>
      <c r="G325" s="48">
        <v>1055560</v>
      </c>
      <c r="H325" s="69">
        <v>43047</v>
      </c>
      <c r="I325" s="49"/>
      <c r="J325" s="49"/>
    </row>
    <row r="326" spans="1:10" customFormat="1" ht="24" x14ac:dyDescent="0.25">
      <c r="A326" s="37" t="s">
        <v>54</v>
      </c>
      <c r="B326" s="37" t="s">
        <v>56</v>
      </c>
      <c r="C326" s="39">
        <v>891411663</v>
      </c>
      <c r="D326" s="40"/>
      <c r="E326" s="43">
        <v>1750000</v>
      </c>
      <c r="F326" s="42">
        <v>42988</v>
      </c>
      <c r="G326" s="43">
        <v>1750000</v>
      </c>
      <c r="H326" s="82">
        <v>42985</v>
      </c>
      <c r="I326" s="49"/>
      <c r="J326" s="49"/>
    </row>
    <row r="327" spans="1:10" customFormat="1" ht="24" x14ac:dyDescent="0.25">
      <c r="A327" s="37" t="s">
        <v>54</v>
      </c>
      <c r="B327" s="37" t="s">
        <v>60</v>
      </c>
      <c r="C327" s="39">
        <v>891410661</v>
      </c>
      <c r="D327" s="40"/>
      <c r="E327" s="43">
        <v>121951</v>
      </c>
      <c r="F327" s="42">
        <v>42988</v>
      </c>
      <c r="G327" s="48">
        <v>256491</v>
      </c>
      <c r="H327" s="69">
        <v>43008</v>
      </c>
      <c r="I327" s="49"/>
      <c r="J327" s="49"/>
    </row>
    <row r="328" spans="1:10" customFormat="1" x14ac:dyDescent="0.25">
      <c r="A328" s="37" t="s">
        <v>54</v>
      </c>
      <c r="B328" s="37" t="s">
        <v>57</v>
      </c>
      <c r="C328" s="39">
        <v>816005003</v>
      </c>
      <c r="D328" s="40"/>
      <c r="E328" s="43">
        <v>566290</v>
      </c>
      <c r="F328" s="42">
        <v>42998</v>
      </c>
      <c r="G328" s="48">
        <v>752320</v>
      </c>
      <c r="H328" s="69">
        <v>42990</v>
      </c>
      <c r="I328" s="49"/>
      <c r="J328" s="49"/>
    </row>
    <row r="329" spans="1:10" customFormat="1" x14ac:dyDescent="0.25">
      <c r="A329" s="37" t="s">
        <v>54</v>
      </c>
      <c r="B329" s="37" t="s">
        <v>57</v>
      </c>
      <c r="C329" s="39">
        <v>816005003</v>
      </c>
      <c r="D329" s="40"/>
      <c r="E329" s="43">
        <v>1400000</v>
      </c>
      <c r="F329" s="42">
        <v>42998</v>
      </c>
      <c r="G329" s="48">
        <v>1400000</v>
      </c>
      <c r="H329" s="69">
        <v>42986</v>
      </c>
      <c r="I329" s="49"/>
      <c r="J329" s="49"/>
    </row>
    <row r="330" spans="1:10" customFormat="1" x14ac:dyDescent="0.25">
      <c r="A330" s="37" t="s">
        <v>54</v>
      </c>
      <c r="B330" s="37" t="s">
        <v>78</v>
      </c>
      <c r="C330" s="39">
        <v>800065396</v>
      </c>
      <c r="D330" s="40"/>
      <c r="E330" s="43">
        <v>12000000</v>
      </c>
      <c r="F330" s="42">
        <v>42988</v>
      </c>
      <c r="G330" s="48">
        <v>12000000</v>
      </c>
      <c r="H330" s="69">
        <v>42986</v>
      </c>
      <c r="I330" s="49"/>
      <c r="J330" s="49"/>
    </row>
    <row r="331" spans="1:10" customFormat="1" ht="24.75" x14ac:dyDescent="0.25">
      <c r="A331" s="104" t="s">
        <v>54</v>
      </c>
      <c r="B331" s="104" t="s">
        <v>62</v>
      </c>
      <c r="C331" s="105">
        <v>891409017</v>
      </c>
      <c r="D331" s="106"/>
      <c r="E331" s="107">
        <v>324404</v>
      </c>
      <c r="F331" s="112">
        <v>42993</v>
      </c>
      <c r="G331" s="110"/>
      <c r="H331" s="111"/>
      <c r="I331" s="111"/>
      <c r="J331" s="125" t="s">
        <v>123</v>
      </c>
    </row>
    <row r="332" spans="1:10" customFormat="1" ht="24" x14ac:dyDescent="0.25">
      <c r="A332" s="37" t="s">
        <v>54</v>
      </c>
      <c r="B332" s="37" t="s">
        <v>81</v>
      </c>
      <c r="C332" s="39">
        <v>891401308</v>
      </c>
      <c r="D332" s="40"/>
      <c r="E332" s="43">
        <v>991205</v>
      </c>
      <c r="F332" s="42">
        <v>42993</v>
      </c>
      <c r="G332" s="48">
        <v>1590532</v>
      </c>
      <c r="H332" s="69">
        <v>43046</v>
      </c>
      <c r="I332" s="49"/>
      <c r="J332" s="49"/>
    </row>
    <row r="333" spans="1:10" ht="24" x14ac:dyDescent="0.25">
      <c r="A333" s="37" t="s">
        <v>51</v>
      </c>
      <c r="B333" s="37" t="s">
        <v>81</v>
      </c>
      <c r="C333" s="39">
        <v>891401308</v>
      </c>
      <c r="D333" s="39"/>
      <c r="E333" s="43">
        <v>21232820</v>
      </c>
      <c r="F333" s="41">
        <v>42993</v>
      </c>
      <c r="G333" s="68">
        <v>21232820</v>
      </c>
      <c r="H333" s="88">
        <v>42993</v>
      </c>
      <c r="I333" s="49"/>
      <c r="J333" s="49"/>
    </row>
    <row r="334" spans="1:10" ht="24" x14ac:dyDescent="0.25">
      <c r="A334" s="37" t="s">
        <v>51</v>
      </c>
      <c r="B334" s="37" t="s">
        <v>61</v>
      </c>
      <c r="C334" s="39">
        <v>891412134</v>
      </c>
      <c r="D334" s="39"/>
      <c r="E334" s="43">
        <v>47510610</v>
      </c>
      <c r="F334" s="41">
        <v>42993</v>
      </c>
      <c r="G334" s="68">
        <v>47510610</v>
      </c>
      <c r="H334" s="88">
        <v>42993</v>
      </c>
      <c r="I334" s="49"/>
      <c r="J334" s="49"/>
    </row>
    <row r="335" spans="1:10" ht="24" x14ac:dyDescent="0.25">
      <c r="A335" s="37" t="s">
        <v>51</v>
      </c>
      <c r="B335" s="37" t="s">
        <v>61</v>
      </c>
      <c r="C335" s="39">
        <v>891412134</v>
      </c>
      <c r="D335" s="39"/>
      <c r="E335" s="43">
        <v>47510610</v>
      </c>
      <c r="F335" s="41">
        <v>43021</v>
      </c>
      <c r="G335" s="68">
        <v>47510610</v>
      </c>
      <c r="H335" s="88">
        <v>43021</v>
      </c>
      <c r="I335" s="49"/>
      <c r="J335" s="49"/>
    </row>
    <row r="336" spans="1:10" x14ac:dyDescent="0.25">
      <c r="A336" s="37" t="s">
        <v>51</v>
      </c>
      <c r="B336" s="37" t="s">
        <v>57</v>
      </c>
      <c r="C336" s="39">
        <v>816005003</v>
      </c>
      <c r="D336" s="39"/>
      <c r="E336" s="43">
        <v>2443611</v>
      </c>
      <c r="F336" s="41">
        <v>42993</v>
      </c>
      <c r="G336" s="68">
        <v>2443611</v>
      </c>
      <c r="H336" s="88">
        <v>42993</v>
      </c>
      <c r="I336" s="49"/>
      <c r="J336" s="49"/>
    </row>
    <row r="337" spans="1:10" ht="24" x14ac:dyDescent="0.25">
      <c r="A337" s="37" t="s">
        <v>51</v>
      </c>
      <c r="B337" s="37" t="s">
        <v>65</v>
      </c>
      <c r="C337" s="39">
        <v>891408974</v>
      </c>
      <c r="D337" s="39"/>
      <c r="E337" s="43">
        <v>26960227</v>
      </c>
      <c r="F337" s="41">
        <v>42993</v>
      </c>
      <c r="G337" s="68">
        <v>26960227</v>
      </c>
      <c r="H337" s="88">
        <v>42993</v>
      </c>
      <c r="I337" s="49"/>
      <c r="J337" s="49"/>
    </row>
    <row r="338" spans="1:10" ht="24" x14ac:dyDescent="0.25">
      <c r="A338" s="37" t="s">
        <v>51</v>
      </c>
      <c r="B338" s="37" t="s">
        <v>65</v>
      </c>
      <c r="C338" s="39">
        <v>891408974</v>
      </c>
      <c r="D338" s="39"/>
      <c r="E338" s="43">
        <v>26960227</v>
      </c>
      <c r="F338" s="41">
        <v>43021</v>
      </c>
      <c r="G338" s="68">
        <v>26960227</v>
      </c>
      <c r="H338" s="88">
        <v>43021</v>
      </c>
      <c r="I338" s="49"/>
      <c r="J338" s="49"/>
    </row>
    <row r="339" spans="1:10" ht="24" x14ac:dyDescent="0.25">
      <c r="A339" s="37" t="s">
        <v>51</v>
      </c>
      <c r="B339" s="37" t="s">
        <v>62</v>
      </c>
      <c r="C339" s="39">
        <v>891409017</v>
      </c>
      <c r="D339" s="39"/>
      <c r="E339" s="43">
        <v>24006926</v>
      </c>
      <c r="F339" s="41">
        <v>42993</v>
      </c>
      <c r="G339" s="68">
        <v>24006926</v>
      </c>
      <c r="H339" s="88">
        <v>42993</v>
      </c>
      <c r="I339" s="49"/>
      <c r="J339" s="49"/>
    </row>
    <row r="340" spans="1:10" ht="24" x14ac:dyDescent="0.25">
      <c r="A340" s="37" t="s">
        <v>51</v>
      </c>
      <c r="B340" s="37" t="s">
        <v>56</v>
      </c>
      <c r="C340" s="39">
        <v>891411663</v>
      </c>
      <c r="D340" s="39"/>
      <c r="E340" s="43">
        <v>24145601</v>
      </c>
      <c r="F340" s="41">
        <v>42993</v>
      </c>
      <c r="G340" s="43">
        <v>24145601</v>
      </c>
      <c r="H340" s="82">
        <v>43017</v>
      </c>
      <c r="I340" s="49"/>
      <c r="J340" s="49"/>
    </row>
    <row r="341" spans="1:10" ht="24" x14ac:dyDescent="0.25">
      <c r="A341" s="37" t="s">
        <v>51</v>
      </c>
      <c r="B341" s="37" t="s">
        <v>58</v>
      </c>
      <c r="C341" s="39">
        <v>891401643</v>
      </c>
      <c r="D341" s="39"/>
      <c r="E341" s="43">
        <v>44451741</v>
      </c>
      <c r="F341" s="41">
        <v>42993</v>
      </c>
      <c r="G341" s="48">
        <v>44451741</v>
      </c>
      <c r="H341" s="69">
        <v>43054</v>
      </c>
      <c r="I341" s="43">
        <v>44451741</v>
      </c>
      <c r="J341" s="43" t="s">
        <v>144</v>
      </c>
    </row>
    <row r="342" spans="1:10" ht="24" x14ac:dyDescent="0.25">
      <c r="A342" s="37" t="s">
        <v>51</v>
      </c>
      <c r="B342" s="37" t="s">
        <v>108</v>
      </c>
      <c r="C342" s="39">
        <v>800099124</v>
      </c>
      <c r="D342" s="39"/>
      <c r="E342" s="43">
        <v>1113758</v>
      </c>
      <c r="F342" s="41">
        <v>42993</v>
      </c>
      <c r="G342" s="68">
        <v>1113758</v>
      </c>
      <c r="H342" s="88">
        <v>42993</v>
      </c>
      <c r="I342" s="49"/>
      <c r="J342" s="49"/>
    </row>
    <row r="343" spans="1:10" x14ac:dyDescent="0.25">
      <c r="A343" s="37" t="s">
        <v>51</v>
      </c>
      <c r="B343" s="37" t="s">
        <v>107</v>
      </c>
      <c r="C343" s="39">
        <v>900074359</v>
      </c>
      <c r="D343" s="38">
        <v>0</v>
      </c>
      <c r="E343" s="43">
        <v>44586605</v>
      </c>
      <c r="F343" s="41">
        <v>42993</v>
      </c>
      <c r="G343" s="68">
        <v>44586605</v>
      </c>
      <c r="H343" s="88">
        <v>42993</v>
      </c>
      <c r="I343" s="49"/>
      <c r="J343" s="49"/>
    </row>
    <row r="344" spans="1:10" x14ac:dyDescent="0.25">
      <c r="A344" s="37" t="s">
        <v>51</v>
      </c>
      <c r="B344" s="37" t="s">
        <v>107</v>
      </c>
      <c r="C344" s="39">
        <v>900074359</v>
      </c>
      <c r="D344" s="38">
        <v>0</v>
      </c>
      <c r="E344" s="43">
        <v>44586605</v>
      </c>
      <c r="F344" s="41">
        <v>43021</v>
      </c>
      <c r="G344" s="48">
        <v>129173210</v>
      </c>
      <c r="H344" s="69">
        <v>43040</v>
      </c>
      <c r="I344" s="49"/>
      <c r="J344" s="49"/>
    </row>
    <row r="345" spans="1:10" ht="36" x14ac:dyDescent="0.25">
      <c r="A345" s="37" t="s">
        <v>51</v>
      </c>
      <c r="B345" s="37" t="s">
        <v>109</v>
      </c>
      <c r="C345" s="39">
        <v>891480036</v>
      </c>
      <c r="D345" s="38"/>
      <c r="E345" s="43">
        <v>19570401</v>
      </c>
      <c r="F345" s="41">
        <v>42993</v>
      </c>
      <c r="G345" s="68">
        <v>19570401</v>
      </c>
      <c r="H345" s="88">
        <v>42993</v>
      </c>
      <c r="I345" s="49"/>
      <c r="J345" s="49"/>
    </row>
    <row r="346" spans="1:10" ht="24" x14ac:dyDescent="0.25">
      <c r="A346" s="37" t="s">
        <v>51</v>
      </c>
      <c r="B346" s="37" t="s">
        <v>110</v>
      </c>
      <c r="C346" s="39">
        <v>800082446</v>
      </c>
      <c r="D346" s="38">
        <v>7</v>
      </c>
      <c r="E346" s="43">
        <v>18062560</v>
      </c>
      <c r="F346" s="41">
        <v>42993</v>
      </c>
      <c r="G346" s="68">
        <v>18062560</v>
      </c>
      <c r="H346" s="88">
        <v>42993</v>
      </c>
      <c r="I346" s="49"/>
      <c r="J346" s="49"/>
    </row>
    <row r="347" spans="1:10" ht="24" x14ac:dyDescent="0.25">
      <c r="A347" s="37" t="s">
        <v>51</v>
      </c>
      <c r="B347" s="37" t="s">
        <v>71</v>
      </c>
      <c r="C347" s="39">
        <v>900457796</v>
      </c>
      <c r="D347" s="38"/>
      <c r="E347" s="43">
        <v>7918317</v>
      </c>
      <c r="F347" s="41">
        <v>42993</v>
      </c>
      <c r="G347" s="68">
        <v>7918317</v>
      </c>
      <c r="H347" s="88">
        <v>42993</v>
      </c>
      <c r="I347" s="49"/>
      <c r="J347" s="49"/>
    </row>
    <row r="348" spans="1:10" ht="36" x14ac:dyDescent="0.25">
      <c r="A348" s="37" t="s">
        <v>51</v>
      </c>
      <c r="B348" s="37" t="s">
        <v>111</v>
      </c>
      <c r="C348" s="39">
        <v>891900446</v>
      </c>
      <c r="D348" s="38"/>
      <c r="E348" s="43">
        <v>9734699</v>
      </c>
      <c r="F348" s="41">
        <v>42993</v>
      </c>
      <c r="G348" s="68">
        <v>9734699</v>
      </c>
      <c r="H348" s="88">
        <v>42993</v>
      </c>
      <c r="I348" s="49"/>
      <c r="J348" s="49"/>
    </row>
    <row r="349" spans="1:10" ht="24" x14ac:dyDescent="0.25">
      <c r="A349" s="37" t="s">
        <v>51</v>
      </c>
      <c r="B349" s="37" t="s">
        <v>80</v>
      </c>
      <c r="C349" s="39">
        <v>800004808</v>
      </c>
      <c r="D349" s="38"/>
      <c r="E349" s="43">
        <v>4134997</v>
      </c>
      <c r="F349" s="41">
        <v>42993</v>
      </c>
      <c r="G349" s="50">
        <v>4134997</v>
      </c>
      <c r="H349" s="51">
        <v>43017</v>
      </c>
      <c r="I349" s="49"/>
      <c r="J349" s="62" t="s">
        <v>96</v>
      </c>
    </row>
    <row r="350" spans="1:10" customFormat="1" ht="84.75" x14ac:dyDescent="0.25">
      <c r="A350" s="38" t="s">
        <v>66</v>
      </c>
      <c r="B350" s="37" t="s">
        <v>112</v>
      </c>
      <c r="C350" s="39">
        <v>816004538</v>
      </c>
      <c r="D350" s="40"/>
      <c r="E350" s="43">
        <v>58693030</v>
      </c>
      <c r="F350" s="42">
        <v>43099</v>
      </c>
      <c r="G350" s="48">
        <v>50738562</v>
      </c>
      <c r="H350" s="95" t="s">
        <v>149</v>
      </c>
      <c r="I350" s="70"/>
      <c r="J350" s="96" t="s">
        <v>150</v>
      </c>
    </row>
    <row r="351" spans="1:10" customFormat="1" ht="36.75" x14ac:dyDescent="0.25">
      <c r="A351" s="38" t="s">
        <v>66</v>
      </c>
      <c r="B351" s="37" t="s">
        <v>55</v>
      </c>
      <c r="C351" s="39">
        <v>800231235</v>
      </c>
      <c r="D351" s="40"/>
      <c r="E351" s="43">
        <v>109283583</v>
      </c>
      <c r="F351" s="42">
        <v>43099</v>
      </c>
      <c r="G351" s="93">
        <v>109283583</v>
      </c>
      <c r="H351" s="94">
        <v>43004</v>
      </c>
      <c r="I351" s="49"/>
      <c r="J351" s="90" t="s">
        <v>151</v>
      </c>
    </row>
    <row r="352" spans="1:10" customFormat="1" ht="36.75" x14ac:dyDescent="0.25">
      <c r="A352" s="38" t="s">
        <v>66</v>
      </c>
      <c r="B352" s="37" t="s">
        <v>55</v>
      </c>
      <c r="C352" s="39">
        <v>800231235</v>
      </c>
      <c r="D352" s="40"/>
      <c r="E352" s="43">
        <v>483172899</v>
      </c>
      <c r="F352" s="42">
        <v>43099</v>
      </c>
      <c r="G352" s="93">
        <v>483172899</v>
      </c>
      <c r="H352" s="94">
        <v>42986</v>
      </c>
      <c r="I352" s="49"/>
      <c r="J352" s="90" t="s">
        <v>154</v>
      </c>
    </row>
    <row r="353" spans="1:11" customFormat="1" ht="60.75" x14ac:dyDescent="0.25">
      <c r="A353" s="38" t="s">
        <v>66</v>
      </c>
      <c r="B353" s="37" t="s">
        <v>55</v>
      </c>
      <c r="C353" s="39">
        <v>800231235</v>
      </c>
      <c r="D353" s="40"/>
      <c r="E353" s="43">
        <v>295054992</v>
      </c>
      <c r="F353" s="42">
        <v>43099</v>
      </c>
      <c r="G353" s="93">
        <v>307990097</v>
      </c>
      <c r="H353" s="84">
        <v>43090</v>
      </c>
      <c r="I353" s="49"/>
      <c r="J353" s="90" t="s">
        <v>155</v>
      </c>
    </row>
    <row r="354" spans="1:11" customFormat="1" ht="36.75" x14ac:dyDescent="0.25">
      <c r="A354" s="38" t="s">
        <v>66</v>
      </c>
      <c r="B354" s="37" t="s">
        <v>55</v>
      </c>
      <c r="C354" s="39">
        <v>800231235</v>
      </c>
      <c r="D354" s="40"/>
      <c r="E354" s="43">
        <v>206631534</v>
      </c>
      <c r="F354" s="42">
        <v>43099</v>
      </c>
      <c r="G354" s="93">
        <v>207580991</v>
      </c>
      <c r="H354" s="94">
        <v>43006</v>
      </c>
      <c r="I354" s="49"/>
      <c r="J354" s="90" t="s">
        <v>152</v>
      </c>
    </row>
    <row r="355" spans="1:11" customFormat="1" ht="60.75" x14ac:dyDescent="0.25">
      <c r="A355" s="38" t="s">
        <v>66</v>
      </c>
      <c r="B355" s="37" t="s">
        <v>55</v>
      </c>
      <c r="C355" s="39">
        <v>800231235</v>
      </c>
      <c r="D355" s="40"/>
      <c r="E355" s="43">
        <v>920179385</v>
      </c>
      <c r="F355" s="42">
        <v>43099</v>
      </c>
      <c r="G355" s="93">
        <v>967849169</v>
      </c>
      <c r="H355" s="94">
        <v>43066</v>
      </c>
      <c r="I355" s="91"/>
      <c r="J355" s="90" t="s">
        <v>153</v>
      </c>
    </row>
    <row r="356" spans="1:11" customFormat="1" ht="48.75" x14ac:dyDescent="0.25">
      <c r="A356" s="38" t="s">
        <v>66</v>
      </c>
      <c r="B356" s="37" t="s">
        <v>113</v>
      </c>
      <c r="C356" s="39">
        <v>891408586</v>
      </c>
      <c r="D356" s="40"/>
      <c r="E356" s="43">
        <v>101059332</v>
      </c>
      <c r="F356" s="42">
        <v>43099</v>
      </c>
      <c r="G356" s="93">
        <v>105211554</v>
      </c>
      <c r="H356" s="94">
        <v>43027</v>
      </c>
      <c r="I356" s="49"/>
      <c r="J356" s="90" t="s">
        <v>162</v>
      </c>
    </row>
    <row r="357" spans="1:11" customFormat="1" ht="24.75" x14ac:dyDescent="0.25">
      <c r="A357" s="38" t="s">
        <v>66</v>
      </c>
      <c r="B357" s="37" t="s">
        <v>114</v>
      </c>
      <c r="C357" s="39">
        <v>890303841</v>
      </c>
      <c r="D357" s="40"/>
      <c r="E357" s="43">
        <v>11189059</v>
      </c>
      <c r="F357" s="42">
        <v>43099</v>
      </c>
      <c r="G357" s="93">
        <v>11189059</v>
      </c>
      <c r="H357" s="94">
        <v>42999</v>
      </c>
      <c r="I357" s="49"/>
      <c r="J357" s="90" t="s">
        <v>156</v>
      </c>
    </row>
    <row r="358" spans="1:11" customFormat="1" ht="24.75" x14ac:dyDescent="0.25">
      <c r="A358" s="38" t="s">
        <v>66</v>
      </c>
      <c r="B358" s="37" t="s">
        <v>114</v>
      </c>
      <c r="C358" s="39">
        <v>890303841</v>
      </c>
      <c r="D358" s="40"/>
      <c r="E358" s="43">
        <v>7181843</v>
      </c>
      <c r="F358" s="42">
        <v>43099</v>
      </c>
      <c r="G358" s="93">
        <v>7179622</v>
      </c>
      <c r="H358" s="94">
        <v>43098</v>
      </c>
      <c r="I358" s="49"/>
      <c r="J358" s="90" t="s">
        <v>157</v>
      </c>
    </row>
    <row r="359" spans="1:11" customFormat="1" ht="24.75" x14ac:dyDescent="0.25">
      <c r="A359" s="38" t="s">
        <v>66</v>
      </c>
      <c r="B359" s="37" t="s">
        <v>115</v>
      </c>
      <c r="C359" s="39">
        <v>891409981</v>
      </c>
      <c r="D359" s="40"/>
      <c r="E359" s="43">
        <v>85065787</v>
      </c>
      <c r="F359" s="42">
        <v>43099</v>
      </c>
      <c r="G359" s="48">
        <f>+E359</f>
        <v>85065787</v>
      </c>
      <c r="H359" s="69">
        <v>43005</v>
      </c>
      <c r="I359" s="49"/>
      <c r="J359" s="90" t="s">
        <v>163</v>
      </c>
    </row>
    <row r="360" spans="1:11" customFormat="1" ht="60.75" x14ac:dyDescent="0.25">
      <c r="A360" s="38" t="s">
        <v>66</v>
      </c>
      <c r="B360" s="37" t="s">
        <v>116</v>
      </c>
      <c r="C360" s="39">
        <v>891801099</v>
      </c>
      <c r="D360" s="40"/>
      <c r="E360" s="43">
        <v>4506997</v>
      </c>
      <c r="F360" s="42">
        <v>43099</v>
      </c>
      <c r="G360" s="93">
        <v>4183721</v>
      </c>
      <c r="H360" s="94">
        <v>43032</v>
      </c>
      <c r="I360" s="49"/>
      <c r="J360" s="90" t="s">
        <v>159</v>
      </c>
    </row>
    <row r="361" spans="1:11" customFormat="1" ht="24.75" x14ac:dyDescent="0.25">
      <c r="A361" s="38" t="s">
        <v>66</v>
      </c>
      <c r="B361" s="37" t="s">
        <v>117</v>
      </c>
      <c r="C361" s="39">
        <v>900219866</v>
      </c>
      <c r="D361" s="40"/>
      <c r="E361" s="43">
        <v>147138618</v>
      </c>
      <c r="F361" s="42">
        <v>43099</v>
      </c>
      <c r="G361" s="93">
        <f>+E361</f>
        <v>147138618</v>
      </c>
      <c r="H361" s="94">
        <v>43083</v>
      </c>
      <c r="I361" s="49"/>
      <c r="J361" s="90" t="s">
        <v>158</v>
      </c>
    </row>
    <row r="362" spans="1:11" customFormat="1" ht="36.75" x14ac:dyDescent="0.25">
      <c r="A362" s="38" t="s">
        <v>66</v>
      </c>
      <c r="B362" s="37" t="s">
        <v>115</v>
      </c>
      <c r="C362" s="39">
        <v>891409981</v>
      </c>
      <c r="D362" s="40"/>
      <c r="E362" s="43">
        <v>27986777</v>
      </c>
      <c r="F362" s="42">
        <v>43099</v>
      </c>
      <c r="G362" s="93">
        <f>+E362</f>
        <v>27986777</v>
      </c>
      <c r="H362" s="78" t="s">
        <v>164</v>
      </c>
      <c r="I362" s="49"/>
      <c r="J362" s="90" t="s">
        <v>165</v>
      </c>
      <c r="K362" s="97"/>
    </row>
    <row r="363" spans="1:11" customFormat="1" ht="48" x14ac:dyDescent="0.25">
      <c r="A363" s="38" t="s">
        <v>66</v>
      </c>
      <c r="B363" s="37" t="s">
        <v>118</v>
      </c>
      <c r="C363" s="39">
        <v>890801099</v>
      </c>
      <c r="D363" s="40">
        <v>5</v>
      </c>
      <c r="E363" s="43">
        <v>12786666</v>
      </c>
      <c r="F363" s="42">
        <v>43100</v>
      </c>
      <c r="G363" s="93">
        <f>+E363</f>
        <v>12786666</v>
      </c>
      <c r="H363" s="78" t="s">
        <v>160</v>
      </c>
      <c r="I363" s="90"/>
      <c r="J363" s="90" t="s">
        <v>161</v>
      </c>
    </row>
    <row r="364" spans="1:11" customFormat="1" ht="24.75" x14ac:dyDescent="0.25">
      <c r="A364" s="38" t="s">
        <v>66</v>
      </c>
      <c r="B364" s="37" t="s">
        <v>117</v>
      </c>
      <c r="C364" s="39">
        <v>900219866</v>
      </c>
      <c r="D364" s="40">
        <v>8</v>
      </c>
      <c r="E364" s="43">
        <v>241264459</v>
      </c>
      <c r="F364" s="42">
        <v>43100</v>
      </c>
      <c r="G364" s="93">
        <f>+E364</f>
        <v>241264459</v>
      </c>
      <c r="H364" s="94">
        <v>43083</v>
      </c>
      <c r="I364" s="49"/>
      <c r="J364" s="90" t="s">
        <v>158</v>
      </c>
    </row>
    <row r="365" spans="1:11" customFormat="1" ht="24.75" x14ac:dyDescent="0.25">
      <c r="A365" s="38" t="s">
        <v>66</v>
      </c>
      <c r="B365" s="37" t="s">
        <v>119</v>
      </c>
      <c r="C365" s="39">
        <v>800185449</v>
      </c>
      <c r="D365" s="40">
        <v>9</v>
      </c>
      <c r="E365" s="43">
        <v>2341848</v>
      </c>
      <c r="F365" s="42">
        <v>43100</v>
      </c>
      <c r="G365" s="48">
        <f>+E365</f>
        <v>2341848</v>
      </c>
      <c r="H365" s="69">
        <v>43090</v>
      </c>
      <c r="I365" s="49"/>
      <c r="J365" s="90" t="s">
        <v>166</v>
      </c>
    </row>
    <row r="366" spans="1:11" customFormat="1" ht="24" x14ac:dyDescent="0.25">
      <c r="A366" s="37" t="s">
        <v>54</v>
      </c>
      <c r="B366" s="37" t="s">
        <v>82</v>
      </c>
      <c r="C366" s="39">
        <v>891408747</v>
      </c>
      <c r="D366" s="40"/>
      <c r="E366" s="43">
        <v>1631337</v>
      </c>
      <c r="F366" s="42">
        <v>43100</v>
      </c>
      <c r="G366" s="48">
        <v>1631337</v>
      </c>
      <c r="H366" s="69">
        <v>43076</v>
      </c>
      <c r="I366" s="49"/>
      <c r="J366" s="49"/>
    </row>
    <row r="367" spans="1:11" customFormat="1" ht="24" x14ac:dyDescent="0.25">
      <c r="A367" s="37" t="s">
        <v>53</v>
      </c>
      <c r="B367" s="37" t="s">
        <v>120</v>
      </c>
      <c r="C367" s="39">
        <v>816006720</v>
      </c>
      <c r="D367" s="38"/>
      <c r="E367" s="43">
        <v>6071387</v>
      </c>
      <c r="F367" s="41">
        <v>43082</v>
      </c>
      <c r="G367" s="48">
        <v>6071387</v>
      </c>
      <c r="H367" s="69">
        <v>43068</v>
      </c>
      <c r="I367" s="129">
        <f t="shared" ref="I367" si="3">+E367-G367</f>
        <v>0</v>
      </c>
      <c r="J367" s="49"/>
    </row>
    <row r="368" spans="1:11" customFormat="1" ht="24" x14ac:dyDescent="0.25">
      <c r="A368" s="37" t="s">
        <v>53</v>
      </c>
      <c r="B368" s="37" t="s">
        <v>69</v>
      </c>
      <c r="C368" s="39">
        <v>891408918</v>
      </c>
      <c r="D368" s="40"/>
      <c r="E368" s="43">
        <v>7000000</v>
      </c>
      <c r="F368" s="41">
        <v>43130</v>
      </c>
      <c r="G368" s="93">
        <v>20000000</v>
      </c>
      <c r="H368" s="94">
        <v>43109</v>
      </c>
      <c r="I368" s="49"/>
      <c r="J368" s="47" t="s">
        <v>167</v>
      </c>
    </row>
    <row r="369" spans="1:10" customFormat="1" ht="24" x14ac:dyDescent="0.25">
      <c r="A369" s="37" t="s">
        <v>53</v>
      </c>
      <c r="B369" s="37" t="s">
        <v>60</v>
      </c>
      <c r="C369" s="39">
        <v>891410661</v>
      </c>
      <c r="D369" s="38">
        <v>0</v>
      </c>
      <c r="E369" s="43">
        <v>40000000</v>
      </c>
      <c r="F369" s="41">
        <v>43099</v>
      </c>
      <c r="G369" s="48">
        <f>40000000+49269515</f>
        <v>89269515</v>
      </c>
      <c r="H369" s="69" t="s">
        <v>181</v>
      </c>
      <c r="I369" s="129"/>
      <c r="J369" s="49" t="s">
        <v>182</v>
      </c>
    </row>
    <row r="370" spans="1:10" customFormat="1" ht="24" x14ac:dyDescent="0.25">
      <c r="A370" s="104" t="s">
        <v>53</v>
      </c>
      <c r="B370" s="37" t="s">
        <v>82</v>
      </c>
      <c r="C370" s="39">
        <v>891408747</v>
      </c>
      <c r="D370" s="38"/>
      <c r="E370" s="44">
        <v>5000000</v>
      </c>
      <c r="F370" s="41">
        <v>43130</v>
      </c>
      <c r="G370" s="48">
        <v>5000000</v>
      </c>
      <c r="H370" s="69">
        <v>43102</v>
      </c>
      <c r="I370" s="129">
        <f t="shared" ref="I370" si="4">+E370-G370</f>
        <v>0</v>
      </c>
      <c r="J370" s="49"/>
    </row>
    <row r="371" spans="1:10" customFormat="1" x14ac:dyDescent="0.25">
      <c r="A371" s="38" t="s">
        <v>67</v>
      </c>
      <c r="B371" s="37" t="s">
        <v>57</v>
      </c>
      <c r="C371" s="38">
        <v>816005003</v>
      </c>
      <c r="D371" s="40">
        <v>5</v>
      </c>
      <c r="E371" s="43">
        <v>4657702</v>
      </c>
      <c r="F371" s="42">
        <v>43115</v>
      </c>
      <c r="G371" s="102">
        <v>4657702</v>
      </c>
      <c r="H371" s="103">
        <v>43126</v>
      </c>
      <c r="I371" s="49"/>
      <c r="J371" s="49"/>
    </row>
    <row r="372" spans="1:10" customFormat="1" x14ac:dyDescent="0.25">
      <c r="A372" s="38" t="s">
        <v>67</v>
      </c>
      <c r="B372" s="37" t="s">
        <v>57</v>
      </c>
      <c r="C372" s="38">
        <v>816005003</v>
      </c>
      <c r="D372" s="40">
        <v>5</v>
      </c>
      <c r="E372" s="43">
        <v>4657702</v>
      </c>
      <c r="F372" s="42">
        <v>43146</v>
      </c>
      <c r="G372" s="102">
        <v>4657702</v>
      </c>
      <c r="H372" s="103">
        <v>43126</v>
      </c>
      <c r="I372" s="49"/>
      <c r="J372" s="49"/>
    </row>
    <row r="373" spans="1:10" customFormat="1" ht="156.75" x14ac:dyDescent="0.25">
      <c r="A373" s="38" t="s">
        <v>67</v>
      </c>
      <c r="B373" s="37" t="s">
        <v>69</v>
      </c>
      <c r="C373" s="40">
        <v>891408918</v>
      </c>
      <c r="D373" s="40"/>
      <c r="E373" s="43">
        <v>763222</v>
      </c>
      <c r="F373" s="42">
        <v>43120</v>
      </c>
      <c r="G373" s="87">
        <v>0</v>
      </c>
      <c r="H373" s="49"/>
      <c r="I373" s="98">
        <v>763222</v>
      </c>
      <c r="J373" s="90" t="s">
        <v>169</v>
      </c>
    </row>
    <row r="374" spans="1:10" customFormat="1" ht="24" x14ac:dyDescent="0.25">
      <c r="A374" s="104" t="s">
        <v>52</v>
      </c>
      <c r="B374" s="104" t="s">
        <v>82</v>
      </c>
      <c r="C374" s="105">
        <v>891408747</v>
      </c>
      <c r="D374" s="106"/>
      <c r="E374" s="107">
        <v>2425386</v>
      </c>
      <c r="F374" s="112">
        <v>43131</v>
      </c>
      <c r="G374" s="110"/>
      <c r="H374" s="111"/>
      <c r="I374" s="111"/>
      <c r="J374" s="111"/>
    </row>
    <row r="375" spans="1:10" customFormat="1" ht="24" x14ac:dyDescent="0.25">
      <c r="A375" s="104" t="s">
        <v>52</v>
      </c>
      <c r="B375" s="104" t="s">
        <v>82</v>
      </c>
      <c r="C375" s="105">
        <v>891408747</v>
      </c>
      <c r="D375" s="106"/>
      <c r="E375" s="107">
        <v>2425386</v>
      </c>
      <c r="F375" s="112">
        <v>43159</v>
      </c>
      <c r="G375" s="110"/>
      <c r="H375" s="111"/>
      <c r="I375" s="111"/>
      <c r="J375" s="111"/>
    </row>
    <row r="376" spans="1:10" customFormat="1" ht="24" x14ac:dyDescent="0.25">
      <c r="A376" s="104" t="s">
        <v>52</v>
      </c>
      <c r="B376" s="104" t="s">
        <v>82</v>
      </c>
      <c r="C376" s="105">
        <v>891408747</v>
      </c>
      <c r="D376" s="106"/>
      <c r="E376" s="107">
        <v>2425386</v>
      </c>
      <c r="F376" s="112">
        <v>43190</v>
      </c>
      <c r="G376" s="110"/>
      <c r="H376" s="111"/>
      <c r="I376" s="111"/>
      <c r="J376" s="111"/>
    </row>
    <row r="377" spans="1:10" ht="36" x14ac:dyDescent="0.25">
      <c r="A377" s="37" t="s">
        <v>51</v>
      </c>
      <c r="B377" s="37" t="s">
        <v>63</v>
      </c>
      <c r="C377" s="39">
        <v>900156264</v>
      </c>
      <c r="D377" s="39"/>
      <c r="E377" s="43">
        <v>32952000</v>
      </c>
      <c r="F377" s="41">
        <v>43091</v>
      </c>
      <c r="G377" s="43">
        <v>32952000</v>
      </c>
      <c r="H377" s="69">
        <v>43105</v>
      </c>
      <c r="I377" s="49"/>
      <c r="J377" s="49"/>
    </row>
    <row r="378" spans="1:10" x14ac:dyDescent="0.25">
      <c r="A378" s="37" t="s">
        <v>51</v>
      </c>
      <c r="B378" s="37" t="s">
        <v>121</v>
      </c>
      <c r="C378" s="39">
        <v>900622320</v>
      </c>
      <c r="D378" s="39"/>
      <c r="E378" s="43">
        <v>17886581</v>
      </c>
      <c r="F378" s="41">
        <v>43091</v>
      </c>
      <c r="G378" s="43">
        <v>17886581</v>
      </c>
      <c r="H378" s="69">
        <v>43105</v>
      </c>
      <c r="I378" s="49"/>
      <c r="J378" s="49"/>
    </row>
    <row r="379" spans="1:10" ht="24" x14ac:dyDescent="0.25">
      <c r="A379" s="37" t="s">
        <v>51</v>
      </c>
      <c r="B379" s="37" t="s">
        <v>81</v>
      </c>
      <c r="C379" s="39">
        <v>891401308</v>
      </c>
      <c r="D379" s="39"/>
      <c r="E379" s="43">
        <v>33247211</v>
      </c>
      <c r="F379" s="41">
        <v>43091</v>
      </c>
      <c r="G379" s="43">
        <v>33247211</v>
      </c>
      <c r="H379" s="69">
        <v>43105</v>
      </c>
      <c r="I379" s="49"/>
      <c r="J379" s="49"/>
    </row>
    <row r="380" spans="1:10" ht="36" x14ac:dyDescent="0.25">
      <c r="A380" s="37" t="s">
        <v>51</v>
      </c>
      <c r="B380" s="37" t="s">
        <v>73</v>
      </c>
      <c r="C380" s="39">
        <v>891401777</v>
      </c>
      <c r="D380" s="39"/>
      <c r="E380" s="43">
        <v>28743964</v>
      </c>
      <c r="F380" s="41">
        <v>43091</v>
      </c>
      <c r="G380" s="43">
        <v>28743964</v>
      </c>
      <c r="H380" s="69">
        <v>43105</v>
      </c>
      <c r="I380" s="49"/>
      <c r="J380" s="49"/>
    </row>
    <row r="381" spans="1:10" ht="36" x14ac:dyDescent="0.25">
      <c r="A381" s="37" t="s">
        <v>51</v>
      </c>
      <c r="B381" s="37" t="s">
        <v>73</v>
      </c>
      <c r="C381" s="39">
        <v>891401777</v>
      </c>
      <c r="D381" s="39"/>
      <c r="E381" s="43">
        <v>28743964</v>
      </c>
      <c r="F381" s="41">
        <v>43119</v>
      </c>
      <c r="G381" s="43">
        <v>28743964</v>
      </c>
      <c r="H381" s="69">
        <v>43105</v>
      </c>
      <c r="I381" s="49"/>
      <c r="J381" s="49"/>
    </row>
    <row r="382" spans="1:10" ht="24" x14ac:dyDescent="0.25">
      <c r="A382" s="37" t="s">
        <v>51</v>
      </c>
      <c r="B382" s="37" t="s">
        <v>82</v>
      </c>
      <c r="C382" s="39">
        <v>891408747</v>
      </c>
      <c r="D382" s="39"/>
      <c r="E382" s="43">
        <v>33171357</v>
      </c>
      <c r="F382" s="41">
        <v>43091</v>
      </c>
      <c r="G382" s="43">
        <v>33171357</v>
      </c>
      <c r="H382" s="69">
        <v>43105</v>
      </c>
      <c r="I382" s="49"/>
      <c r="J382" s="49"/>
    </row>
    <row r="383" spans="1:10" ht="24" x14ac:dyDescent="0.25">
      <c r="A383" s="37" t="s">
        <v>51</v>
      </c>
      <c r="B383" s="37" t="s">
        <v>82</v>
      </c>
      <c r="C383" s="39">
        <v>891408747</v>
      </c>
      <c r="D383" s="39"/>
      <c r="E383" s="43">
        <v>33171357</v>
      </c>
      <c r="F383" s="41">
        <v>43119</v>
      </c>
      <c r="G383" s="43">
        <v>33171357</v>
      </c>
      <c r="H383" s="69">
        <v>43105</v>
      </c>
      <c r="I383" s="49"/>
      <c r="J383" s="49"/>
    </row>
    <row r="384" spans="1:10" ht="24" x14ac:dyDescent="0.25">
      <c r="A384" s="37" t="s">
        <v>51</v>
      </c>
      <c r="B384" s="37" t="s">
        <v>69</v>
      </c>
      <c r="C384" s="39">
        <v>891408918</v>
      </c>
      <c r="D384" s="39"/>
      <c r="E384" s="43">
        <v>27539052</v>
      </c>
      <c r="F384" s="41">
        <v>43091</v>
      </c>
      <c r="G384" s="93">
        <v>27539052</v>
      </c>
      <c r="H384" s="94">
        <v>43109</v>
      </c>
      <c r="I384" s="49"/>
      <c r="J384" s="47" t="s">
        <v>167</v>
      </c>
    </row>
    <row r="385" spans="1:10" ht="24" x14ac:dyDescent="0.25">
      <c r="A385" s="37" t="s">
        <v>51</v>
      </c>
      <c r="B385" s="37" t="s">
        <v>69</v>
      </c>
      <c r="C385" s="39">
        <v>891408918</v>
      </c>
      <c r="D385" s="39"/>
      <c r="E385" s="43">
        <v>27539052</v>
      </c>
      <c r="F385" s="41">
        <v>43119</v>
      </c>
      <c r="G385" s="99">
        <v>27539052</v>
      </c>
      <c r="H385" s="94">
        <v>43109</v>
      </c>
      <c r="I385" s="49"/>
      <c r="J385" s="47" t="s">
        <v>167</v>
      </c>
    </row>
    <row r="386" spans="1:10" ht="24" x14ac:dyDescent="0.25">
      <c r="A386" s="37" t="s">
        <v>51</v>
      </c>
      <c r="B386" s="37" t="s">
        <v>69</v>
      </c>
      <c r="C386" s="39">
        <v>891408918</v>
      </c>
      <c r="D386" s="39"/>
      <c r="E386" s="43">
        <v>27539052</v>
      </c>
      <c r="F386" s="41">
        <v>43147</v>
      </c>
      <c r="G386" s="99">
        <v>27539052</v>
      </c>
      <c r="H386" s="94">
        <v>43140</v>
      </c>
      <c r="I386" s="49"/>
      <c r="J386" s="47" t="s">
        <v>167</v>
      </c>
    </row>
    <row r="387" spans="1:10" ht="24" x14ac:dyDescent="0.25">
      <c r="A387" s="37" t="s">
        <v>51</v>
      </c>
      <c r="B387" s="37" t="s">
        <v>56</v>
      </c>
      <c r="C387" s="39">
        <v>891411663</v>
      </c>
      <c r="D387" s="38"/>
      <c r="E387" s="43">
        <v>22271771</v>
      </c>
      <c r="F387" s="41">
        <v>43091</v>
      </c>
      <c r="G387" s="43">
        <v>22271771</v>
      </c>
      <c r="H387" s="69">
        <v>43105</v>
      </c>
      <c r="I387" s="49"/>
      <c r="J387" s="49"/>
    </row>
    <row r="389" spans="1:10" x14ac:dyDescent="0.25">
      <c r="I389" s="167">
        <f>SUBTOTAL(9,I53:I376)</f>
        <v>1431995191</v>
      </c>
    </row>
  </sheetData>
  <autoFilter ref="A13:J387"/>
  <mergeCells count="13">
    <mergeCell ref="K249:K266"/>
    <mergeCell ref="A2:B5"/>
    <mergeCell ref="C2:C3"/>
    <mergeCell ref="A7:B7"/>
    <mergeCell ref="A8:B8"/>
    <mergeCell ref="A12:J12"/>
    <mergeCell ref="D4:H5"/>
    <mergeCell ref="D2:H3"/>
    <mergeCell ref="I2:I3"/>
    <mergeCell ref="J2:J3"/>
    <mergeCell ref="C4:C5"/>
    <mergeCell ref="I4:I5"/>
    <mergeCell ref="J4:J5"/>
  </mergeCells>
  <dataValidations count="8">
    <dataValidation type="date" operator="greaterThan" allowBlank="1" showInputMessage="1" showErrorMessage="1" error="Digitar un número entre 0 y 9" sqref="H1 H6:H11 H13">
      <formula1>42005</formula1>
    </dataValidation>
    <dataValidation type="whole" allowBlank="1" showInputMessage="1" showErrorMessage="1" sqref="D1 D6:D11 D13">
      <formula1>0</formula1>
      <formula2>9</formula2>
    </dataValidation>
    <dataValidation type="whole" operator="greaterThanOrEqual" allowBlank="1" showInputMessage="1" showErrorMessage="1" sqref="C13 I1:J1 I13 C1 G1 G13 I6:I11 C6:C11 G6:G11 J6 J11">
      <formula1>0</formula1>
    </dataValidation>
    <dataValidation type="date" operator="greaterThan" allowBlank="1" showInputMessage="1" showErrorMessage="1" sqref="E6:E11 E1">
      <formula1>42186</formula1>
    </dataValidation>
    <dataValidation type="whole" operator="greaterThan" allowBlank="1" showInputMessage="1" showErrorMessage="1" errorTitle="Error" error="En esta celda debe colocar solo valores de tipo numerico." prompt="Esta celda debe contener el NIT de la EBP, este valor debe ser de tipo numérico sin comas, puntos y digito de verificación." sqref="C210:C212 C242:C263 C62:C65 C14:C25 C47:C60 C272:C274 C346:C349 C374">
      <formula1>0</formula1>
    </dataValidation>
    <dataValidation type="whole" operator="greaterThanOrEqual" allowBlank="1" showInputMessage="1" showErrorMessage="1" errorTitle="Error" error="Debe diligenciar esta celda con valores de tipo número sin puntos, comas o caracteres especiales." prompt="Esta celda debe contener valores de tipo nuemro sin puntos, comas o caracteres especiales." sqref="E210:E212 E242:E263 E14:E25 E47:E60 E62:E65 E272:E274 E346:E349 E374 G346:G348 G57:G58 G60 G63:G64 G17:G18">
      <formula1>0</formula1>
    </dataValidation>
    <dataValidation type="date" operator="greaterThan" allowBlank="1" showInputMessage="1" showErrorMessage="1" errorTitle="Error" error="Esta celda debe ser diligenciada con los valores de tipo fecha." prompt="Esta celda debe contener valores tipo fecha corta." sqref="F210:F212 F242:F263 F14:F25 F47:F60 F62:F65 F272:F274 F346:F349 F374 H15">
      <formula1>36526</formula1>
    </dataValidation>
    <dataValidation type="list" allowBlank="1" showInputMessage="1" showErrorMessage="1" errorTitle="Error" error="Esta celda debe ser diligenciada con los valores dispuestos en la lista desplegable." prompt="Seleccione uno de los valores dispuestos en la lista desplegable." sqref="D14:D25 D47:D56">
      <formula1>#REF!</formula1>
    </dataValidation>
  </dataValidations>
  <pageMargins left="0.70866141732283472" right="0.70866141732283472" top="0.74803149606299213" bottom="0.74803149606299213" header="0.31496062992125984" footer="0.31496062992125984"/>
  <pageSetup scale="9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Error" error="Esta celda debe ser diligenciada con los valores dispuestos en la lista desplegable." prompt="Seleccione uno de los valores dispuestos en la lista desplegable.">
          <x14:formula1>
            <xm:f>[2]Hoja2!#REF!</xm:f>
          </x14:formula1>
          <xm:sqref>D242:D263 D210:D212 D57:D60 D62:D65 D272:D274</xm:sqref>
        </x14:dataValidation>
        <x14:dataValidation type="list" allowBlank="1" showInputMessage="1" showErrorMessage="1" errorTitle="Error" error="Esta celda debe ser diligenciada con los valores dispuestos en la lista desplegable." prompt="Seleccione uno de los valores dispuestos en la lista desplegable.">
          <x14:formula1>
            <xm:f>[3]Hoja2!#REF!</xm:f>
          </x14:formula1>
          <xm:sqref>D346:D349</xm:sqref>
        </x14:dataValidation>
        <x14:dataValidation type="list" allowBlank="1" showInputMessage="1" showErrorMessage="1" errorTitle="Error" error="Esta celda debe ser diligenciada con los valores dispuestos en la lista desplegable." prompt="Seleccione uno de los valores dispuestos en la lista desplegable.">
          <x14:formula1>
            <xm:f>[1]Hoja2!#REF!</xm:f>
          </x14:formula1>
          <xm:sqref>D374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10" workbookViewId="0">
      <selection activeCell="D13" sqref="D13"/>
    </sheetView>
  </sheetViews>
  <sheetFormatPr baseColWidth="10" defaultColWidth="11.42578125" defaultRowHeight="15" x14ac:dyDescent="0.25"/>
  <cols>
    <col min="1" max="1" width="14.7109375" customWidth="1"/>
    <col min="2" max="2" width="16.85546875" bestFit="1" customWidth="1"/>
    <col min="3" max="3" width="29" customWidth="1"/>
    <col min="4" max="4" width="41.7109375" customWidth="1"/>
  </cols>
  <sheetData>
    <row r="1" spans="1:4" ht="16.5" customHeight="1" x14ac:dyDescent="0.25">
      <c r="A1" s="1"/>
      <c r="B1" s="1"/>
      <c r="C1" s="1"/>
      <c r="D1" s="1"/>
    </row>
    <row r="2" spans="1:4" x14ac:dyDescent="0.25">
      <c r="A2" s="1"/>
      <c r="B2" s="1"/>
      <c r="C2" s="1"/>
      <c r="D2" s="1"/>
    </row>
    <row r="3" spans="1:4" x14ac:dyDescent="0.25">
      <c r="A3" s="1"/>
      <c r="B3" s="1"/>
      <c r="C3" s="1"/>
      <c r="D3" s="1"/>
    </row>
    <row r="4" spans="1:4" x14ac:dyDescent="0.25">
      <c r="A4" s="1"/>
      <c r="B4" s="1"/>
      <c r="C4" s="1"/>
      <c r="D4" s="1"/>
    </row>
    <row r="5" spans="1:4" ht="15.75" thickBot="1" x14ac:dyDescent="0.3">
      <c r="A5" s="1"/>
      <c r="B5" s="1"/>
      <c r="C5" s="1"/>
      <c r="D5" s="1"/>
    </row>
    <row r="6" spans="1:4" ht="15.75" thickBot="1" x14ac:dyDescent="0.3">
      <c r="A6" s="135" t="s">
        <v>11</v>
      </c>
      <c r="B6" s="136"/>
      <c r="C6" s="136"/>
      <c r="D6" s="137"/>
    </row>
    <row r="7" spans="1:4" ht="47.25" customHeight="1" x14ac:dyDescent="0.25">
      <c r="A7" s="2" t="s">
        <v>12</v>
      </c>
      <c r="B7" s="3" t="s">
        <v>13</v>
      </c>
      <c r="C7" s="4" t="s">
        <v>2</v>
      </c>
      <c r="D7" s="5" t="s">
        <v>14</v>
      </c>
    </row>
    <row r="8" spans="1:4" ht="51" customHeight="1" x14ac:dyDescent="0.25">
      <c r="A8" s="6" t="s">
        <v>15</v>
      </c>
      <c r="B8" s="7" t="s">
        <v>13</v>
      </c>
      <c r="C8" s="8" t="s">
        <v>3</v>
      </c>
      <c r="D8" s="9" t="s">
        <v>16</v>
      </c>
    </row>
    <row r="9" spans="1:4" ht="36" customHeight="1" x14ac:dyDescent="0.25">
      <c r="A9" s="6" t="s">
        <v>17</v>
      </c>
      <c r="B9" s="7" t="s">
        <v>18</v>
      </c>
      <c r="C9" s="8" t="s">
        <v>4</v>
      </c>
      <c r="D9" s="9" t="s">
        <v>19</v>
      </c>
    </row>
    <row r="10" spans="1:4" ht="28.5" customHeight="1" x14ac:dyDescent="0.25">
      <c r="A10" s="6" t="s">
        <v>20</v>
      </c>
      <c r="B10" s="7" t="s">
        <v>18</v>
      </c>
      <c r="C10" s="8" t="s">
        <v>5</v>
      </c>
      <c r="D10" s="9" t="s">
        <v>21</v>
      </c>
    </row>
    <row r="11" spans="1:4" ht="42" customHeight="1" x14ac:dyDescent="0.25">
      <c r="A11" s="6" t="s">
        <v>22</v>
      </c>
      <c r="B11" s="7" t="s">
        <v>23</v>
      </c>
      <c r="C11" s="10" t="s">
        <v>6</v>
      </c>
      <c r="D11" s="11" t="s">
        <v>24</v>
      </c>
    </row>
    <row r="12" spans="1:4" ht="75.75" customHeight="1" x14ac:dyDescent="0.25">
      <c r="A12" s="6" t="s">
        <v>25</v>
      </c>
      <c r="B12" s="7" t="s">
        <v>47</v>
      </c>
      <c r="C12" s="8" t="s">
        <v>7</v>
      </c>
      <c r="D12" s="11" t="s">
        <v>46</v>
      </c>
    </row>
    <row r="13" spans="1:4" ht="48.75" customHeight="1" x14ac:dyDescent="0.25">
      <c r="A13" s="6" t="s">
        <v>26</v>
      </c>
      <c r="B13" s="7" t="s">
        <v>23</v>
      </c>
      <c r="C13" s="12" t="s">
        <v>8</v>
      </c>
      <c r="D13" s="9" t="s">
        <v>27</v>
      </c>
    </row>
    <row r="14" spans="1:4" ht="48.75" customHeight="1" x14ac:dyDescent="0.25">
      <c r="A14" s="6" t="s">
        <v>28</v>
      </c>
      <c r="B14" s="7" t="s">
        <v>47</v>
      </c>
      <c r="C14" s="12" t="s">
        <v>9</v>
      </c>
      <c r="D14" s="9" t="s">
        <v>49</v>
      </c>
    </row>
    <row r="15" spans="1:4" ht="47.25" customHeight="1" x14ac:dyDescent="0.25">
      <c r="A15" s="6" t="s">
        <v>29</v>
      </c>
      <c r="B15" s="7" t="s">
        <v>23</v>
      </c>
      <c r="C15" s="12" t="s">
        <v>10</v>
      </c>
      <c r="D15" s="9" t="s">
        <v>30</v>
      </c>
    </row>
    <row r="16" spans="1:4" ht="54" customHeight="1" thickBot="1" x14ac:dyDescent="0.3">
      <c r="A16" s="13" t="s">
        <v>48</v>
      </c>
      <c r="B16" s="14" t="s">
        <v>13</v>
      </c>
      <c r="C16" s="15" t="s">
        <v>45</v>
      </c>
      <c r="D16" s="16" t="s">
        <v>31</v>
      </c>
    </row>
    <row r="17" spans="1:4" x14ac:dyDescent="0.25">
      <c r="A17" s="1"/>
      <c r="B17" s="1"/>
      <c r="C17" s="1"/>
      <c r="D17" s="1"/>
    </row>
    <row r="18" spans="1:4" x14ac:dyDescent="0.25">
      <c r="A18" s="17" t="s">
        <v>32</v>
      </c>
      <c r="B18" s="17"/>
      <c r="C18" s="1"/>
      <c r="D18" s="1"/>
    </row>
    <row r="19" spans="1:4" x14ac:dyDescent="0.25">
      <c r="A19" s="1" t="s">
        <v>33</v>
      </c>
      <c r="B19" s="1"/>
      <c r="C19" s="1"/>
      <c r="D19" s="1"/>
    </row>
    <row r="20" spans="1:4" x14ac:dyDescent="0.25">
      <c r="A20" s="1" t="s">
        <v>34</v>
      </c>
      <c r="B20" s="1"/>
      <c r="C20" s="1"/>
      <c r="D20" s="1"/>
    </row>
    <row r="21" spans="1:4" x14ac:dyDescent="0.25">
      <c r="A21" s="1" t="s">
        <v>35</v>
      </c>
      <c r="B21" s="1"/>
      <c r="C21" s="1"/>
      <c r="D21" s="1"/>
    </row>
  </sheetData>
  <mergeCells count="1">
    <mergeCell ref="A6:D6"/>
  </mergeCells>
  <pageMargins left="0.70866141732283472" right="0.70866141732283472" top="0.74803149606299213" bottom="0.74803149606299213" header="0.31496062992125984" footer="0.31496062992125984"/>
  <pageSetup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umero xmlns="b6565643-c00f-44ce-b5d1-532a85e4382c">AIFT42</Numero>
    <Language xmlns="http://schemas.microsoft.com/sharepoint/v3">Español</Language>
    <Fecha_x0020_de_x0020_Publicacion xmlns="b6565643-c00f-44ce-b5d1-532a85e4382c">2016-06-20T05:00:00+00:00</Fecha_x0020_de_x0020_Publicacion>
    <Tipo_de_Norma xmlns="b6565643-c00f-44ce-b5d1-532a85e4382c" xsi:nil="true"/>
    <Descripcion_Meta xmlns="b6565643-c00f-44ce-b5d1-532a85e4382c" xsi:nil="true"/>
    <Nombre_del_archivo_con_extension xmlns="b6565643-c00f-44ce-b5d1-532a85e4382c">AIFT42.xlsx</Nombre_del_archivo_con_extension>
    <Imagen xmlns="b6565643-c00f-44ce-b5d1-532a85e4382c" xsi:nil="true"/>
    <Frecuencia_de_actualizacion xmlns="b6565643-c00f-44ce-b5d1-532a85e4382c">Anual</Frecuencia_de_actualizacion>
    <Fecha_de_Caducidad xmlns="b6565643-c00f-44ce-b5d1-532a85e4382c" xsi:nil="true"/>
    <Nombre_del_responsable_Produccion xmlns="b6565643-c00f-44ce-b5d1-532a85e4382c">Despacho Del Superintendente Delegado Para La Supervision Institucional</Nombre_del_responsable_Produccion>
    <Mes_Plantilla xmlns="b6565643-c00f-44ce-b5d1-532a85e4382c">junio</Mes_Plantilla>
    <Fecha_de_Generacion_Informacion xmlns="b6565643-c00f-44ce-b5d1-532a85e4382c">2016-06-20T05:00:00+00:00</Fecha_de_Generacion_Informacion>
    <Tipo_de_vigilado xmlns="b6565643-c00f-44ce-b5d1-532a85e4382c" xsi:nil="true"/>
    <Categoria_x0020_Plantilla xmlns="b6565643-c00f-44ce-b5d1-532a85e4382c">SIG FORMATOS</Categoria_x0020_Plantilla>
    <Codigo_dependencia2 xmlns="b6565643-c00f-44ce-b5d1-532a85e4382c">800</Codigo_dependencia2>
    <Subserie xmlns="b6565643-c00f-44ce-b5d1-532a85e4382c">N/A</Subserie>
    <_Format xmlns="http://schemas.microsoft.com/sharepoint/v3/fields">Hoja de Calculo</_Format>
    <Codigo_serie xmlns="b6565643-c00f-44ce-b5d1-532a85e4382c">126</Codigo_serie>
    <TaxCatchAll xmlns="fc59cac2-4a0b-49e5-b878-56577be82993"/>
    <Ano_Plantilla xmlns="b6565643-c00f-44ce-b5d1-532a85e4382c">2016</Ano_Plantilla>
    <Descripcion xmlns="b6565643-c00f-44ce-b5d1-532a85e4382c">formato utilizado como Instrumento para el Seguimiento A Compromisos De Pago</Descripcion>
    <Informacion_publicada_o_disponible xmlns="b6565643-c00f-44ce-b5d1-532a85e4382c">Superintendencia/Sistema Integrado de Gestión/Subsistema Gestión de Calidad</Informacion_publicada_o_disponible>
    <Palabras_Claves xmlns="b6565643-c00f-44ce-b5d1-532a85e4382c" xsi:nil="true"/>
    <Estado_Plantilla xmlns="b6565643-c00f-44ce-b5d1-532a85e4382c"/>
    <Medio_de_conservacion_y_x002f_o_soporte xmlns="b6565643-c00f-44ce-b5d1-532a85e4382c">Documento electrónico</Medio_de_conservacion_y_x002f_o_soporte>
    <Area_Plantilla xmlns="b6565643-c00f-44ce-b5d1-532a85e4382c">Oficina Asesora De Planeación</Area_Plantilla>
    <Codigo_Area xmlns="b6565643-c00f-44ce-b5d1-532a85e4382c">20</Codigo_Area>
    <Codigo_Subserie xmlns="b6565643-c00f-44ce-b5d1-532a85e4382c">N/A</Codigo_Subserie>
    <_Creditos xmlns="b6565643-c00f-44ce-b5d1-532a85e4382c" xsi:nil="true"/>
    <_dlc_DocId xmlns="b6565643-c00f-44ce-b5d1-532a85e4382c">XQAF2AT3N76N-114-1326</_dlc_DocId>
    <_dlc_DocIdUrl xmlns="b6565643-c00f-44ce-b5d1-532a85e4382c">
      <Url>https://docs.supersalud.gov.co/PortalWeb/planeacion/_layouts/15/DocIdRedir.aspx?ID=XQAF2AT3N76N-114-1326</Url>
      <Description>XQAF2AT3N76N-114-1326</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SUPERSALUD" ma:contentTypeID="0x010100E869469811132C4797680B6FFDEAE3E20082CA6688DFA5BA44896DC2CAB0FDE781" ma:contentTypeVersion="147" ma:contentTypeDescription="" ma:contentTypeScope="" ma:versionID="04a03466b3e446f254c0b44e290e4285">
  <xsd:schema xmlns:xsd="http://www.w3.org/2001/XMLSchema" xmlns:xs="http://www.w3.org/2001/XMLSchema" xmlns:p="http://schemas.microsoft.com/office/2006/metadata/properties" xmlns:ns1="http://schemas.microsoft.com/sharepoint/v3" xmlns:ns2="b6565643-c00f-44ce-b5d1-532a85e4382c" xmlns:ns3="http://schemas.microsoft.com/sharepoint/v3/fields" xmlns:ns4="fc59cac2-4a0b-49e5-b878-56577be82993" targetNamespace="http://schemas.microsoft.com/office/2006/metadata/properties" ma:root="true" ma:fieldsID="24b87f26ba9b687204663283c952158e" ns1:_="" ns2:_="" ns3:_="" ns4:_="">
    <xsd:import namespace="http://schemas.microsoft.com/sharepoint/v3"/>
    <xsd:import namespace="b6565643-c00f-44ce-b5d1-532a85e4382c"/>
    <xsd:import namespace="http://schemas.microsoft.com/sharepoint/v3/fields"/>
    <xsd:import namespace="fc59cac2-4a0b-49e5-b878-56577be82993"/>
    <xsd:element name="properties">
      <xsd:complexType>
        <xsd:sequence>
          <xsd:element name="documentManagement">
            <xsd:complexType>
              <xsd:all>
                <xsd:element ref="ns2:Numero"/>
                <xsd:element ref="ns2:Fecha_x0020_de_x0020_Publicacion"/>
                <xsd:element ref="ns2:Mes_Plantilla"/>
                <xsd:element ref="ns2:Ano_Plantilla"/>
                <xsd:element ref="ns2:Fecha_de_Caducidad" minOccurs="0"/>
                <xsd:element ref="ns2:Descripcion"/>
                <xsd:element ref="ns2:Tipo_de_Norma" minOccurs="0"/>
                <xsd:element ref="ns2:Area_Plantilla" minOccurs="0"/>
                <xsd:element ref="ns2:Palabras_Claves" minOccurs="0"/>
                <xsd:element ref="ns2:Tipo_de_vigilado" minOccurs="0"/>
                <xsd:element ref="ns2:Estado_Plantilla"/>
                <xsd:element ref="ns2:Categoria_x0020_Plantilla" minOccurs="0"/>
                <xsd:element ref="ns2:Codigo_serie" minOccurs="0"/>
                <xsd:element ref="ns2:Subserie" minOccurs="0"/>
                <xsd:element ref="ns2:Codigo_Subserie" minOccurs="0"/>
                <xsd:element ref="ns2:Fecha_de_Generacion_Informacion" minOccurs="0"/>
                <xsd:element ref="ns2:Medio_de_conservacion_y_x002f_o_soporte" minOccurs="0"/>
                <xsd:element ref="ns3:_Format" minOccurs="0"/>
                <xsd:element ref="ns2:Informacion_publicada_o_disponible" minOccurs="0"/>
                <xsd:element ref="ns2:Frecuencia_de_actualizacion" minOccurs="0"/>
                <xsd:element ref="ns2:Nombre_del_responsable_Produccion" minOccurs="0"/>
                <xsd:element ref="ns2:Codigo_dependencia2" minOccurs="0"/>
                <xsd:element ref="ns2:Codigo_Area" minOccurs="0"/>
                <xsd:element ref="ns2:_Creditos" minOccurs="0"/>
                <xsd:element ref="ns1:Language" minOccurs="0"/>
                <xsd:element ref="ns2:Descripcion_Meta" minOccurs="0"/>
                <xsd:element ref="ns2:Imagen" minOccurs="0"/>
                <xsd:element ref="ns2:_dlc_DocIdPersistId" minOccurs="0"/>
                <xsd:element ref="ns2:_dlc_DocIdUrl" minOccurs="0"/>
                <xsd:element ref="ns2:_dlc_DocId" minOccurs="0"/>
                <xsd:element ref="ns4:TaxCatchAllLabel" minOccurs="0"/>
                <xsd:element ref="ns4:TaxCatchAll" minOccurs="0"/>
                <xsd:element ref="ns2:Nombre_del_archivo_con_exten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6" nillable="true" ma:displayName="Idioma" ma:description="Establece el Idioma, lengua o dialecto en que se encuentra la información." ma:format="Dropdown" ma:internalName="Language">
      <xsd:simpleType>
        <xsd:union memberTypes="dms:Text">
          <xsd:simpleType>
            <xsd:restriction base="dms:Choice">
              <xsd:enumeration value="Árabe (Arabia Saudí)"/>
              <xsd:enumeration value="Búlgaro (Bulgaria)"/>
              <xsd:enumeration value="Chino (Hong Kong, RAE)"/>
              <xsd:enumeration value="Chino (República Popular China)"/>
              <xsd:enumeration value="Chino (Taiwán)"/>
              <xsd:enumeration value="Croata (Croacia)"/>
              <xsd:enumeration value="Checo (República Checa)"/>
              <xsd:enumeration value="Danés (Dinamarca)"/>
              <xsd:enumeration value="Neerlandés (Países Bajos)"/>
              <xsd:enumeration value="Inglés"/>
              <xsd:enumeration value="Estonio (Estonia)"/>
              <xsd:enumeration value="Finés (Finlandia)"/>
              <xsd:enumeration value="Francés (Francia)"/>
              <xsd:enumeration value="Alemán (Alemania)"/>
              <xsd:enumeration value="Griego (Grecia)"/>
              <xsd:enumeration value="Hebreo (Israel)"/>
              <xsd:enumeration value="Hindi (India)"/>
              <xsd:enumeration value="Húngaro (Hungría)"/>
              <xsd:enumeration value="Indonesio (Indonesia)"/>
              <xsd:enumeration value="Italiano (Italia)"/>
              <xsd:enumeration value="Japonés (Japón)"/>
              <xsd:enumeration value="Coreano (Corea)"/>
              <xsd:enumeration value="Letón (Letonia)"/>
              <xsd:enumeration value="Lituano (Lituania)"/>
              <xsd:enumeration value="Malayo (Malasia)"/>
              <xsd:enumeration value="Noruego (Bokmal) (Noruega)"/>
              <xsd:enumeration value="Polaco (Polonia)"/>
              <xsd:enumeration value="Portugués (Brasil)"/>
              <xsd:enumeration value="Portugués (Portugal)"/>
              <xsd:enumeration value="Rumano (Rumania)"/>
              <xsd:enumeration value="Ruso (Rusia)"/>
              <xsd:enumeration value="Serbio (latino) (Serbia)"/>
              <xsd:enumeration value="Eslovaco (Eslovaquia)"/>
              <xsd:enumeration value="Esloveno (Eslovenia)"/>
              <xsd:enumeration value="Español (España)"/>
              <xsd:enumeration value="Sueco (Suecia)"/>
              <xsd:enumeration value="Tailandés (Tailandia)"/>
              <xsd:enumeration value="Turco (Turquía)"/>
              <xsd:enumeration value="Ucraniano (Ucrania)"/>
              <xsd:enumeration value="Urdu (República Islámica de Pakistán)"/>
              <xsd:enumeration value="Vietnamita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b6565643-c00f-44ce-b5d1-532a85e4382c" elementFormDefault="qualified">
    <xsd:import namespace="http://schemas.microsoft.com/office/2006/documentManagement/types"/>
    <xsd:import namespace="http://schemas.microsoft.com/office/infopath/2007/PartnerControls"/>
    <xsd:element name="Numero" ma:index="1" ma:displayName="Número" ma:description="Consecutivo o identificador único de documento que la dependencia crea al momento de publicar la información." ma:internalName="Numero">
      <xsd:simpleType>
        <xsd:restriction base="dms:Text">
          <xsd:maxLength value="255"/>
        </xsd:restriction>
      </xsd:simpleType>
    </xsd:element>
    <xsd:element name="Fecha_x0020_de_x0020_Publicacion" ma:index="2" ma:displayName="Fecha de Publicación" ma:description="Corresponde a la fecha que se publica el documento dentro de portal web." ma:format="DateOnly" ma:internalName="Fecha_x0020_de_x0020_Publicacion">
      <xsd:simpleType>
        <xsd:restriction base="dms:DateTime"/>
      </xsd:simpleType>
    </xsd:element>
    <xsd:element name="Mes_Plantilla" ma:index="3" ma:displayName="Mes" ma:default="enero" ma:description="Corresponde al mes de publicación del documento. Este dato ayudará a filtrar el documento al usuario final del portal web." ma:format="Dropdown" ma:internalName="Mes_Plantilla">
      <xsd:simpleType>
        <xsd:restriction base="dms:Choice">
          <xsd:enumeration value="enero"/>
          <xsd:enumeration value="febrero"/>
          <xsd:enumeration value="marzo"/>
          <xsd:enumeration value="abril"/>
          <xsd:enumeration value="mayo"/>
          <xsd:enumeration value="junio"/>
          <xsd:enumeration value="julio"/>
          <xsd:enumeration value="agosto"/>
          <xsd:enumeration value="septiembre"/>
          <xsd:enumeration value="octubre"/>
          <xsd:enumeration value="noviembre"/>
          <xsd:enumeration value="diciembre"/>
        </xsd:restriction>
      </xsd:simpleType>
    </xsd:element>
    <xsd:element name="Ano_Plantilla" ma:index="4" ma:displayName="Año" ma:description="Corresponde al año de publicación del documento. Este dato ayudará a filtrar el documento al usuario final del portal web." ma:internalName="Ano_Plantilla">
      <xsd:simpleType>
        <xsd:restriction base="dms:Text">
          <xsd:maxLength value="5"/>
        </xsd:restriction>
      </xsd:simpleType>
    </xsd:element>
    <xsd:element name="Fecha_de_Caducidad" ma:index="5" nillable="true" ma:displayName="Fecha de Caducidad" ma:format="DateOnly" ma:internalName="Fecha_de_Caducidad" ma:readOnly="false">
      <xsd:simpleType>
        <xsd:restriction base="dms:DateTime"/>
      </xsd:simpleType>
    </xsd:element>
    <xsd:element name="Descripcion" ma:index="7" ma:displayName="Descripción" ma:description="Defina brevemente de qué se trata la información. máximo 200 caracteres." ma:internalName="Descripcion">
      <xsd:simpleType>
        <xsd:restriction base="dms:Note">
          <xsd:maxLength value="255"/>
        </xsd:restriction>
      </xsd:simpleType>
    </xsd:element>
    <xsd:element name="Tipo_de_Norma" ma:index="8" nillable="true" ma:displayName="Tipo de Norma" ma:description="Seleccione una categoría (Campo solo aplica si el documento se refiere a una Normatividad. De lo contrario seleccione la palabra no aplica)." ma:format="Dropdown" ma:internalName="Tipo_de_Norma">
      <xsd:simpleType>
        <xsd:restriction base="dms:Choice">
          <xsd:enumeration value="Boletín Jurídico"/>
          <xsd:enumeration value="Cartas Circulares"/>
          <xsd:enumeration value="Circular Única"/>
          <xsd:enumeration value="Circulares Conjuntas"/>
          <xsd:enumeration value="Circulares Externas"/>
          <xsd:enumeration value="Conceptos"/>
          <xsd:enumeration value="Constitución Política"/>
          <xsd:enumeration value="Decretos"/>
          <xsd:enumeration value="Leyes"/>
          <xsd:enumeration value="Resoluciones"/>
          <xsd:enumeration value="No aplica"/>
        </xsd:restriction>
      </xsd:simpleType>
    </xsd:element>
    <xsd:element name="Area_Plantilla" ma:index="9" nillable="true" ma:displayName="Área" ma:internalName="Area_Plantilla">
      <xsd:simpleType>
        <xsd:restriction base="dms:Text">
          <xsd:maxLength value="250"/>
        </xsd:restriction>
      </xsd:simpleType>
    </xsd:element>
    <xsd:element name="Palabras_Claves" ma:index="10" nillable="true" ma:displayName="Temática - Palabras clave" ma:internalName="Palabras_Claves">
      <xsd:simpleType>
        <xsd:restriction base="dms:Text">
          <xsd:maxLength value="250"/>
        </xsd:restriction>
      </xsd:simpleType>
    </xsd:element>
    <xsd:element name="Tipo_de_vigilado" ma:index="11" nillable="true" ma:displayName="Tipo de vigilado" ma:format="Dropdown" ma:internalName="Tipo_de_vigilado" ma:readOnly="false">
      <xsd:simpleType>
        <xsd:restriction base="dms:Choice">
          <xsd:enumeration value="ADMINISTRADORA DEL MONOPOLIO RENTÍSTICO DE LOS JUEGOS DE SUERTE Y AZAR"/>
          <xsd:enumeration value="ADMINISTRATIVA PARA ADMINISTRAR E INTERVENCIÓN TÉCNICA ADMINISTRATIVA"/>
          <xsd:enumeration value="ADMINISTRATIVA PARA LIQUIDAR Y LIQUIDACIÓN VOLUNTARIA"/>
          <xsd:enumeration value="CAJAS DE COMPENSACIÓN FAMILIAR NO ARS"/>
          <xsd:enumeration value="COMPAÑIAS DE SEGUROS AUTORIZADAS OPERAR SOAT"/>
          <xsd:enumeration value="CONSORCIO SAYP 2011 / FONDO DE SOLIDARIDAD Y GARANTÍA (FOSYGA)"/>
          <xsd:enumeration value="EMPRESAS DE MEDICINA PREPAGADA"/>
          <xsd:enumeration value="ENTIDADES ADAPTADAS AL SISTEMA"/>
          <xsd:enumeration value="ENTIDADES CONCEDENTES"/>
          <xsd:enumeration value="ENTIDADES PROMOTORAS DE SALUD DEL REGIMEN CONTRIBUTIVO"/>
          <xsd:enumeration value="ENTIDADES PROMOTORAS DE SALUD DEL REGÍMEN SUBSIDIADO"/>
          <xsd:enumeration value="FONDO CUENTA IMPUESTO AL CONSUMO DE PRODUCTOS EXTRANJEROS"/>
          <xsd:enumeration value="GOBERNACIONES"/>
          <xsd:enumeration value="INDUSTRIA MILITAR"/>
          <xsd:enumeration value="IPS NATURALEZA PRIVADA"/>
          <xsd:enumeration value="IPS NATURALEZA PÚBLICA (ESE)"/>
          <xsd:enumeration value="JUEGOS DE SUERTE Y AZAR DISTINTOS A LOTERIA Y CHANCE"/>
          <xsd:enumeration value="LICORES ENTIDADES PUBLICAS"/>
          <xsd:enumeration value="OPERADORES DE JUEGO APUESTAS PERMANENTES CHANCE"/>
          <xsd:enumeration value="OPERADORES DE JUEGO LOTERIA TRADICIONAL"/>
          <xsd:enumeration value="PRODUCTORES DE CERVEZAS Y SIFONES"/>
          <xsd:enumeration value="PRODUCTORES DE CIGARRILLO Y TABACO"/>
          <xsd:enumeration value="PRODUCTORES DE LICORES VINOS APERITIVOS Y SIMILARES"/>
          <xsd:enumeration value="REGÍMENES DE EXCEPCIÓN Y ESPECIALES"/>
          <xsd:enumeration value="SECRETARIAS DE HACIENDA DEPARTAMENTAL"/>
          <xsd:enumeration value="SECRETARIAS DE SALUD DEPARTAMENTALES"/>
          <xsd:enumeration value="SECRETARIAS DE SALUD MUNICIPAL"/>
          <xsd:enumeration value="SERVICIO DE AMBULANCIA PREPAGADA"/>
        </xsd:restriction>
      </xsd:simpleType>
    </xsd:element>
    <xsd:element name="Estado_Plantilla" ma:index="12" ma:displayName="Estado" ma:description="Corresponde a los planes y programas que se encuentra en vigencia (Si no aplica, seleccione la palabra no aplica dentro de la lista)." ma:format="Dropdown" ma:internalName="Estado_Plantilla">
      <xsd:simpleType>
        <xsd:restriction base="dms:Choice">
          <xsd:enumeration value="En ejecución"/>
          <xsd:enumeration value="En estudio"/>
          <xsd:enumeration value="Obsolesencia"/>
          <xsd:enumeration value="No Aplica"/>
        </xsd:restriction>
      </xsd:simpleType>
    </xsd:element>
    <xsd:element name="Categoria_x0020_Plantilla" ma:index="13" nillable="true" ma:displayName="Categoría" ma:internalName="Categoria_x0020_Plantilla">
      <xsd:simpleType>
        <xsd:restriction base="dms:Text">
          <xsd:maxLength value="250"/>
        </xsd:restriction>
      </xsd:simpleType>
    </xsd:element>
    <xsd:element name="Codigo_serie" ma:index="14" nillable="true" ma:displayName="Código de Serie" ma:internalName="Codigo_serie">
      <xsd:simpleType>
        <xsd:restriction base="dms:Text">
          <xsd:maxLength value="250"/>
        </xsd:restriction>
      </xsd:simpleType>
    </xsd:element>
    <xsd:element name="Subserie" ma:index="15" nillable="true" ma:displayName="Subserie" ma:description="Este dato corresponde a la clasificación documental de cada documento." ma:internalName="Subserie">
      <xsd:simpleType>
        <xsd:restriction base="dms:Text">
          <xsd:maxLength value="250"/>
        </xsd:restriction>
      </xsd:simpleType>
    </xsd:element>
    <xsd:element name="Codigo_Subserie" ma:index="16" nillable="true" ma:displayName="Código de Subserie" ma:internalName="Codigo_Subserie">
      <xsd:simpleType>
        <xsd:restriction base="dms:Text">
          <xsd:maxLength value="250"/>
        </xsd:restriction>
      </xsd:simpleType>
    </xsd:element>
    <xsd:element name="Fecha_de_Generacion_Informacion" ma:index="17" nillable="true" ma:displayName="Fecha de generación información" ma:description="Identifique la fecha cuando se creó la información. Esta fecha no puede ser igual a la fecha de publicación." ma:format="DateOnly" ma:internalName="Fecha_de_Generacion_Informacion">
      <xsd:simpleType>
        <xsd:restriction base="dms:DateTime"/>
      </xsd:simpleType>
    </xsd:element>
    <xsd:element name="Medio_de_conservacion_y_x002f_o_soporte" ma:index="18" nillable="true" ma:displayName="Medio de conservación y/o soporte" ma:description="Defina si el documento es: &#10;o Documento físico, documentos se encuentra impreso.                &#10;o Documento electrónico, documento que se encuentra creado y publicado en formato PDF con OCR.&#10;o Documento digital, documento escaneado del documento físico, sin OCR.&#10;" ma:format="Dropdown" ma:internalName="Medio_de_conservacion_y_x002F_o_soporte">
      <xsd:simpleType>
        <xsd:restriction base="dms:Choice">
          <xsd:enumeration value="Documento físico"/>
          <xsd:enumeration value="Documento electrónico"/>
          <xsd:enumeration value="Documento Digital"/>
        </xsd:restriction>
      </xsd:simpleType>
    </xsd:element>
    <xsd:element name="Informacion_publicada_o_disponible" ma:index="20" nillable="true" ma:displayName="Información publicada y/o disponible" ma:description="Indica el lugar donde se encuentra publicado o puede ser consultado el documento. Digite el URL o la sección donde publicará el documento Ej. Superintendencia/políticas, Planes y Programas/plan anual de gestión." ma:internalName="Informacion_publicada_o_disponible">
      <xsd:simpleType>
        <xsd:restriction base="dms:Text">
          <xsd:maxLength value="250"/>
        </xsd:restriction>
      </xsd:simpleType>
    </xsd:element>
    <xsd:element name="Frecuencia_de_actualizacion" ma:index="21" nillable="true" ma:displayName="Frecuencia de actualización" ma:description="Identifica la periodicidad o el segmento de tiempo con la que actualiza la información, de acuerdo a su naturaleza y a la normativa aplicable." ma:format="Dropdown" ma:internalName="Frecuencia_de_actualizacion">
      <xsd:simpleType>
        <xsd:restriction base="dms:Choice">
          <xsd:enumeration value="Cada minuto"/>
          <xsd:enumeration value="Cada hora"/>
          <xsd:enumeration value="Medio Día"/>
          <xsd:enumeration value="Diaria"/>
          <xsd:enumeration value="Semanal"/>
          <xsd:enumeration value="Mensual"/>
          <xsd:enumeration value="Bimestral"/>
          <xsd:enumeration value="Trimestral"/>
          <xsd:enumeration value="Cuatrimestral"/>
          <xsd:enumeration value="Semestral"/>
          <xsd:enumeration value="Anual"/>
          <xsd:enumeration value="Histórica"/>
          <xsd:enumeration value="Por demanda"/>
        </xsd:restriction>
      </xsd:simpleType>
    </xsd:element>
    <xsd:element name="Nombre_del_responsable_Produccion" ma:index="22" nillable="true" ma:displayName="Nombre del responsable de producción" ma:description="Corresponde al nombre de la dependencia encargada de la Producción de la información para efectos de permitir su correcta elaboración." ma:internalName="Nombre_del_responsable_Produccion">
      <xsd:simpleType>
        <xsd:restriction base="dms:Text">
          <xsd:maxLength value="250"/>
        </xsd:restriction>
      </xsd:simpleType>
    </xsd:element>
    <xsd:element name="Codigo_dependencia2" ma:index="23" nillable="true" ma:displayName="Código de dependencia" ma:internalName="Codigo_dependencia2" ma:readOnly="false">
      <xsd:simpleType>
        <xsd:restriction base="dms:Text">
          <xsd:maxLength value="250"/>
        </xsd:restriction>
      </xsd:simpleType>
    </xsd:element>
    <xsd:element name="Codigo_Area" ma:index="24" nillable="true" ma:displayName="Código de área" ma:internalName="Codigo_Area">
      <xsd:simpleType>
        <xsd:restriction base="dms:Text">
          <xsd:maxLength value="250"/>
        </xsd:restriction>
      </xsd:simpleType>
    </xsd:element>
    <xsd:element name="_Creditos" ma:index="25" nillable="true" ma:displayName="Créditos" ma:hidden="true" ma:internalName="_Creditos" ma:readOnly="false">
      <xsd:simpleType>
        <xsd:restriction base="dms:Text">
          <xsd:maxLength value="255"/>
        </xsd:restriction>
      </xsd:simpleType>
    </xsd:element>
    <xsd:element name="Descripcion_Meta" ma:index="27" nillable="true" ma:displayName="Descripción Meta" ma:hidden="true" ma:internalName="Descripcion_Meta" ma:readOnly="false">
      <xsd:simpleType>
        <xsd:restriction base="dms:Text">
          <xsd:maxLength value="250"/>
        </xsd:restriction>
      </xsd:simpleType>
    </xsd:element>
    <xsd:element name="Imagen" ma:index="28" nillable="true" ma:displayName="Imagen" ma:hidden="true" ma:internalName="Imagen" ma:readOnly="false">
      <xsd:simpleType>
        <xsd:restriction base="dms:Unknown"/>
      </xsd:simpleType>
    </xsd:element>
    <xsd:element name="_dlc_DocIdPersistId" ma:index="29" nillable="true" ma:displayName="Persist ID" ma:description="Keep ID on add." ma:hidden="true" ma:internalName="_dlc_DocIdPersistId" ma:readOnly="true">
      <xsd:simpleType>
        <xsd:restriction base="dms:Boolean"/>
      </xsd:simpleType>
    </xsd:element>
    <xsd:element name="_dlc_DocIdUrl" ma:index="30"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33" nillable="true" ma:displayName="Valor de Id. de documento" ma:description="El valor del identificador de documento asignado a este elemento." ma:internalName="_dlc_DocId" ma:readOnly="true">
      <xsd:simpleType>
        <xsd:restriction base="dms:Text"/>
      </xsd:simpleType>
    </xsd:element>
    <xsd:element name="Nombre_del_archivo_con_extension" ma:index="40" nillable="true" ma:displayName="Nombre del archivo con extensión" ma:hidden="true" ma:internalName="Nombre_del_archivo_con_extension" ma:readOnly="false">
      <xsd:simpleType>
        <xsd:restriction base="dms:Text">
          <xsd:maxLength value="250"/>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Format" ma:index="19" nillable="true" ma:displayName="Formato" ma:description="Identifica la forma, tamaño o modo en la que se presenta la información o se permite su visualización o consulta, tales como: hoja de cálculo, imagen, audio, video, documento de texto, etc." ma:format="Dropdown" ma:internalName="_Format">
      <xsd:simpleType>
        <xsd:restriction base="dms:Choice">
          <xsd:enumeration value="Hoja de calculo"/>
          <xsd:enumeration value="Documento de texto"/>
          <xsd:enumeration value="Audio"/>
          <xsd:enumeration value="Video"/>
          <xsd:enumeration value="Imagen"/>
        </xsd:restriction>
      </xsd:simpleType>
    </xsd:element>
  </xsd:schema>
  <xsd:schema xmlns:xsd="http://www.w3.org/2001/XMLSchema" xmlns:xs="http://www.w3.org/2001/XMLSchema" xmlns:dms="http://schemas.microsoft.com/office/2006/documentManagement/types" xmlns:pc="http://schemas.microsoft.com/office/infopath/2007/PartnerControls" targetNamespace="fc59cac2-4a0b-49e5-b878-56577be82993" elementFormDefault="qualified">
    <xsd:import namespace="http://schemas.microsoft.com/office/2006/documentManagement/types"/>
    <xsd:import namespace="http://schemas.microsoft.com/office/infopath/2007/PartnerControls"/>
    <xsd:element name="TaxCatchAllLabel" ma:index="34" nillable="true" ma:displayName="Columna global de taxonomía1" ma:hidden="true" ma:list="{4caf248d-176a-488d-8fa6-5925cba819df}" ma:internalName="TaxCatchAllLabel" ma:readOnly="true" ma:showField="CatchAllDataLabel" ma:web="b6565643-c00f-44ce-b5d1-532a85e4382c">
      <xsd:complexType>
        <xsd:complexContent>
          <xsd:extension base="dms:MultiChoiceLookup">
            <xsd:sequence>
              <xsd:element name="Value" type="dms:Lookup" maxOccurs="unbounded" minOccurs="0" nillable="true"/>
            </xsd:sequence>
          </xsd:extension>
        </xsd:complexContent>
      </xsd:complexType>
    </xsd:element>
    <xsd:element name="TaxCatchAll" ma:index="35" nillable="true" ma:displayName="Columna global de taxonomía" ma:hidden="true" ma:list="{4caf248d-176a-488d-8fa6-5925cba819df}" ma:internalName="TaxCatchAll" ma:showField="CatchAllData" ma:web="b6565643-c00f-44ce-b5d1-532a85e438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8" ma:displayName="Tipo de contenido"/>
        <xsd:element ref="dc:title" minOccurs="0" maxOccurs="1" ma:index="6"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F9E5FF-9BB8-4B58-9BA6-D2CCA91736A6}">
  <ds:schemaRefs>
    <ds:schemaRef ds:uri="http://schemas.microsoft.com/sharepoint/v3/contenttype/forms"/>
  </ds:schemaRefs>
</ds:datastoreItem>
</file>

<file path=customXml/itemProps2.xml><?xml version="1.0" encoding="utf-8"?>
<ds:datastoreItem xmlns:ds="http://schemas.openxmlformats.org/officeDocument/2006/customXml" ds:itemID="{BED243BB-D7BA-49F4-A6D6-CD84262497E5}">
  <ds:schemaRefs>
    <ds:schemaRef ds:uri="http://schemas.microsoft.com/office/2006/documentManagement/types"/>
    <ds:schemaRef ds:uri="http://schemas.microsoft.com/sharepoint/v3/fields"/>
    <ds:schemaRef ds:uri="http://www.w3.org/XML/1998/namespace"/>
    <ds:schemaRef ds:uri="fc59cac2-4a0b-49e5-b878-56577be82993"/>
    <ds:schemaRef ds:uri="http://purl.org/dc/dcmitype/"/>
    <ds:schemaRef ds:uri="http://schemas.microsoft.com/office/2006/metadata/properties"/>
    <ds:schemaRef ds:uri="http://purl.org/dc/elements/1.1/"/>
    <ds:schemaRef ds:uri="http://purl.org/dc/terms/"/>
    <ds:schemaRef ds:uri="b6565643-c00f-44ce-b5d1-532a85e4382c"/>
    <ds:schemaRef ds:uri="http://schemas.microsoft.com/office/infopath/2007/PartnerControls"/>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0907928E-0468-495A-B970-01782B3B8A1A}">
  <ds:schemaRefs>
    <ds:schemaRef ds:uri="http://schemas.microsoft.com/sharepoint/events"/>
  </ds:schemaRefs>
</ds:datastoreItem>
</file>

<file path=customXml/itemProps4.xml><?xml version="1.0" encoding="utf-8"?>
<ds:datastoreItem xmlns:ds="http://schemas.openxmlformats.org/officeDocument/2006/customXml" ds:itemID="{D5B95FE4-5073-40DF-82DC-39CC3D1D6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6565643-c00f-44ce-b5d1-532a85e4382c"/>
    <ds:schemaRef ds:uri="http://schemas.microsoft.com/sharepoint/v3/fields"/>
    <ds:schemaRef ds:uri="fc59cac2-4a0b-49e5-b878-56577be82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ACUERDO DE PAGO</vt:lpstr>
      <vt:lpstr>INSTRUCTIVO</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A Compromisos De Pago</dc:title>
  <dc:creator>Carlos Armando Barrero Paez</dc:creator>
  <cp:lastModifiedBy>SALUD CLAUDIA JARAMILLO</cp:lastModifiedBy>
  <cp:revision/>
  <cp:lastPrinted>2016-04-24T23:30:11Z</cp:lastPrinted>
  <dcterms:created xsi:type="dcterms:W3CDTF">2015-10-20T20:32:34Z</dcterms:created>
  <dcterms:modified xsi:type="dcterms:W3CDTF">2018-04-30T18:46:46Z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0x010100E869469811132C4797680B6FFDEAE3E20082CA6688DFA5BA44896DC2CAB0FDE781</vt:lpwstr>
  </property>
  <property fmtid="{D5CDD505-2E9C-101B-9397-08002B2CF9AE}" pid="3" name="_dlc_DocIdItemGuid">
    <vt:lpwstr>3df67e9f-460b-49ce-9840-3e6901bc6114</vt:lpwstr>
  </property>
  <property fmtid="{D5CDD505-2E9C-101B-9397-08002B2CF9AE}" pid="4" name="Grupo_Objetivo">
    <vt:lpwstr>Usuarios</vt:lpwstr>
  </property>
  <property fmtid="{D5CDD505-2E9C-101B-9397-08002B2CF9AE}" pid="5" name="Publicado">
    <vt:bool>true</vt:bool>
  </property>
  <property fmtid="{D5CDD505-2E9C-101B-9397-08002B2CF9AE}" pid="6" name="Tematica">
    <vt:lpwstr>formato, Seguimiento, Compromisos, pago, AIFT42</vt:lpwstr>
  </property>
</Properties>
</file>